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ustin\Downloads\bid\ff y matriz\VENTANILLA\"/>
    </mc:Choice>
  </mc:AlternateContent>
  <workbookProtection workbookAlgorithmName="SHA-512" workbookHashValue="B4NLdr9dXQpkmcu5Sv88ft1dNobhz+XHjt7XptgZv9Wb569iingGnxW55rjWo+r6EOrKnSBR1i3MHrTaFJLhrw==" workbookSaltValue="qEAgZUktFHGFyafXX7ej9Q==" workbookSpinCount="100000" lockStructure="1"/>
  <bookViews>
    <workbookView xWindow="0" yWindow="0" windowWidth="20490" windowHeight="7755" firstSheet="3" activeTab="4"/>
  </bookViews>
  <sheets>
    <sheet name="ANALISIS DE RATIOS " sheetId="5" r:id="rId1"/>
    <sheet name="GERENCIAMIENTO Y MERCADO" sheetId="4" r:id="rId2"/>
    <sheet name="matriz ponderada " sheetId="7" r:id="rId3"/>
    <sheet name="Hoja2" sheetId="22" r:id="rId4"/>
    <sheet name="Guia" sheetId="23" r:id="rId5"/>
    <sheet name="Premisas FF" sheetId="21" r:id="rId6"/>
    <sheet name="ANALISIS FFPROYECTADO " sheetId="12" r:id="rId7"/>
    <sheet name="Préstamo" sheetId="14" r:id="rId8"/>
    <sheet name="Egresos" sheetId="20" r:id="rId9"/>
    <sheet name="Ingresos" sheetId="19" r:id="rId10"/>
    <sheet name="Post Balance- Libro IVA" sheetId="15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1">'GERENCIAMIENTO Y MERCADO'!$A$2:$H$61</definedName>
    <definedName name="Categoria_Geografica">[1]BD!$A$158:$A$185</definedName>
    <definedName name="comportamiento">[1]BD!$F$122:$F$126</definedName>
    <definedName name="Cupo_Garantia">[1]BD!$C$150:$C$153</definedName>
    <definedName name="Cupo_linea">[1]BD!$A$188:$A$192</definedName>
    <definedName name="DOCUMENTACION" localSheetId="2">[1]Tablas!#REF!</definedName>
    <definedName name="DOCUMENTACION">[1]Tablas!#REF!</definedName>
    <definedName name="financiacion">[1]BD!$A$131:$A$133</definedName>
    <definedName name="Garantía">'[2]Ponderación Tasa Banca Emp'!$F$5:$F$8</definedName>
    <definedName name="GE">[1]BD!$B$10:$B$12</definedName>
    <definedName name="Historial">[1]BD!$A$126:$A$130</definedName>
    <definedName name="Lineas">[1]BD!$D$132:$D$146</definedName>
    <definedName name="MANIFESTACION">[3]Listas!$G$2:$G$6</definedName>
    <definedName name="MBs">[1]BD!$E$15:$E$18</definedName>
    <definedName name="Muy_Bueno">[1]BD!$D$122:$D$129</definedName>
    <definedName name="Nomina">'[2]Ponderación Tasa Banca Emp'!$F$2:$F$4</definedName>
    <definedName name="Opinion">[1]BD!$F$131:$F$133</definedName>
    <definedName name="Pedido">[1]BD!$A$135:$A$136</definedName>
    <definedName name="Personal">[1]BD!$D$10:$D$12</definedName>
    <definedName name="Plazo">'[2]Ponderación Tasa Banca Emp'!$F$12:$F$14</definedName>
    <definedName name="Previsional">[1]BD!$E$10:$E$12</definedName>
    <definedName name="Punto">[1]BD!$A$208:$A$210</definedName>
    <definedName name="Reciprocidad">'[2]Ponderación Tasa Banca Emp'!$F$15:$F$15</definedName>
    <definedName name="Riesgo">[1]BD!$B$15:$B$20</definedName>
    <definedName name="Sector" localSheetId="2">#REF!</definedName>
    <definedName name="Sector">#REF!</definedName>
    <definedName name="seguro1">'[2]Ponderación Tasa Banca Emp'!$F$9:$F$11</definedName>
    <definedName name="seguro2">'[2]Ponderación Tasa Banca Emp'!$F$9:$F$11</definedName>
    <definedName name="seguro3">'[2]Ponderación Tasa Banca Emp'!$F$9:$F$11</definedName>
    <definedName name="Sucursales">[1]BD!$A$10:$A$45</definedName>
    <definedName name="Tasa">[1]BD!$B$150:$B$151</definedName>
    <definedName name="Unocinco">[1]BD!$D$15:$D$20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2" l="1"/>
  <c r="G33" i="12"/>
  <c r="C33" i="12"/>
  <c r="F19" i="12"/>
  <c r="E19" i="12"/>
  <c r="G18" i="12"/>
  <c r="F18" i="12"/>
  <c r="C18" i="12"/>
  <c r="I17" i="12"/>
  <c r="E17" i="12"/>
  <c r="H16" i="12"/>
  <c r="G16" i="12"/>
  <c r="D16" i="12"/>
  <c r="C16" i="12"/>
  <c r="E15" i="12"/>
  <c r="H14" i="12"/>
  <c r="G14" i="12"/>
  <c r="D14" i="12"/>
  <c r="C14" i="12"/>
  <c r="E13" i="12"/>
  <c r="H9" i="12"/>
  <c r="G9" i="12"/>
  <c r="F9" i="12"/>
  <c r="E9" i="12"/>
  <c r="D9" i="12"/>
  <c r="C9" i="12"/>
  <c r="H8" i="12"/>
  <c r="G8" i="12"/>
  <c r="F8" i="12"/>
  <c r="E8" i="12"/>
  <c r="D8" i="12"/>
  <c r="C8" i="12"/>
  <c r="I7" i="12"/>
  <c r="I11" i="12" s="1"/>
  <c r="H7" i="12"/>
  <c r="H11" i="12" s="1"/>
  <c r="E7" i="12"/>
  <c r="D7" i="12"/>
  <c r="I43" i="20"/>
  <c r="H43" i="20"/>
  <c r="I33" i="12" s="1"/>
  <c r="G43" i="20"/>
  <c r="H33" i="12" s="1"/>
  <c r="F43" i="20"/>
  <c r="E43" i="20"/>
  <c r="F33" i="12" s="1"/>
  <c r="D43" i="20"/>
  <c r="E33" i="12" s="1"/>
  <c r="C43" i="20"/>
  <c r="D33" i="12" s="1"/>
  <c r="B43" i="20"/>
  <c r="I38" i="20"/>
  <c r="H38" i="20"/>
  <c r="G38" i="20"/>
  <c r="H19" i="12" s="1"/>
  <c r="F38" i="20"/>
  <c r="G19" i="12" s="1"/>
  <c r="E38" i="20"/>
  <c r="D38" i="20"/>
  <c r="C38" i="20"/>
  <c r="D19" i="12" s="1"/>
  <c r="B38" i="20"/>
  <c r="C19" i="12" s="1"/>
  <c r="I33" i="20"/>
  <c r="H33" i="20"/>
  <c r="G33" i="20"/>
  <c r="H18" i="12" s="1"/>
  <c r="F33" i="20"/>
  <c r="E33" i="20"/>
  <c r="D33" i="20"/>
  <c r="E18" i="12" s="1"/>
  <c r="C33" i="20"/>
  <c r="D18" i="12" s="1"/>
  <c r="B33" i="20"/>
  <c r="A14" i="12"/>
  <c r="A13" i="12"/>
  <c r="A8" i="12"/>
  <c r="A7" i="12"/>
  <c r="C10" i="19"/>
  <c r="B10" i="19"/>
  <c r="H7" i="19"/>
  <c r="H10" i="19" s="1"/>
  <c r="G7" i="19"/>
  <c r="G10" i="19" s="1"/>
  <c r="F7" i="19"/>
  <c r="F10" i="19" s="1"/>
  <c r="E7" i="19"/>
  <c r="F7" i="12" s="1"/>
  <c r="D7" i="19"/>
  <c r="D10" i="19" s="1"/>
  <c r="C7" i="19"/>
  <c r="B7" i="19"/>
  <c r="C7" i="12" s="1"/>
  <c r="I28" i="20"/>
  <c r="H28" i="20"/>
  <c r="G28" i="20"/>
  <c r="H17" i="12" s="1"/>
  <c r="F28" i="20"/>
  <c r="G17" i="12" s="1"/>
  <c r="E28" i="20"/>
  <c r="F17" i="12" s="1"/>
  <c r="D28" i="20"/>
  <c r="C28" i="20"/>
  <c r="D17" i="12" s="1"/>
  <c r="B28" i="20"/>
  <c r="C17" i="12" s="1"/>
  <c r="I23" i="20"/>
  <c r="H23" i="20"/>
  <c r="G23" i="20"/>
  <c r="F23" i="20"/>
  <c r="E23" i="20"/>
  <c r="F16" i="12" s="1"/>
  <c r="D23" i="20"/>
  <c r="E16" i="12" s="1"/>
  <c r="C23" i="20"/>
  <c r="B23" i="20"/>
  <c r="I18" i="20"/>
  <c r="H18" i="20"/>
  <c r="G18" i="20"/>
  <c r="H15" i="12" s="1"/>
  <c r="F18" i="20"/>
  <c r="G15" i="12" s="1"/>
  <c r="E18" i="20"/>
  <c r="F15" i="12" s="1"/>
  <c r="D18" i="20"/>
  <c r="C18" i="20"/>
  <c r="D15" i="12" s="1"/>
  <c r="B18" i="20"/>
  <c r="C15" i="12" s="1"/>
  <c r="I13" i="20"/>
  <c r="H13" i="20"/>
  <c r="G13" i="20"/>
  <c r="F13" i="20"/>
  <c r="E13" i="20"/>
  <c r="F14" i="12" s="1"/>
  <c r="D13" i="20"/>
  <c r="E14" i="12" s="1"/>
  <c r="C13" i="20"/>
  <c r="B13" i="20"/>
  <c r="I8" i="20"/>
  <c r="H8" i="20"/>
  <c r="G8" i="20"/>
  <c r="H13" i="12" s="1"/>
  <c r="F8" i="20"/>
  <c r="G13" i="12" s="1"/>
  <c r="E8" i="20"/>
  <c r="F13" i="12" s="1"/>
  <c r="D8" i="20"/>
  <c r="C8" i="20"/>
  <c r="D13" i="12" s="1"/>
  <c r="B8" i="20"/>
  <c r="C13" i="12" s="1"/>
  <c r="I27" i="12"/>
  <c r="H27" i="12"/>
  <c r="G27" i="12"/>
  <c r="F27" i="12"/>
  <c r="E27" i="12"/>
  <c r="D27" i="12"/>
  <c r="C27" i="12"/>
  <c r="B25" i="12"/>
  <c r="B26" i="12" s="1"/>
  <c r="I18" i="12"/>
  <c r="I16" i="12"/>
  <c r="I15" i="12"/>
  <c r="I14" i="12"/>
  <c r="I13" i="12"/>
  <c r="E10" i="19" l="1"/>
  <c r="G7" i="12"/>
  <c r="G11" i="12"/>
  <c r="D11" i="12"/>
  <c r="C11" i="12"/>
  <c r="E11" i="12"/>
  <c r="F11" i="12"/>
  <c r="B35" i="12"/>
  <c r="D64" i="12" l="1"/>
  <c r="B14" i="15"/>
  <c r="C81" i="12" l="1"/>
  <c r="B64" i="12"/>
  <c r="C141" i="14" l="1"/>
  <c r="E141" i="14" s="1"/>
  <c r="C140" i="14"/>
  <c r="E140" i="14" s="1"/>
  <c r="C139" i="14"/>
  <c r="E139" i="14" s="1"/>
  <c r="C138" i="14"/>
  <c r="E138" i="14" s="1"/>
  <c r="C137" i="14"/>
  <c r="E137" i="14" s="1"/>
  <c r="C136" i="14"/>
  <c r="E136" i="14" s="1"/>
  <c r="C135" i="14"/>
  <c r="E135" i="14" s="1"/>
  <c r="C134" i="14"/>
  <c r="E134" i="14" s="1"/>
  <c r="C133" i="14"/>
  <c r="E133" i="14" s="1"/>
  <c r="C132" i="14"/>
  <c r="E132" i="14" s="1"/>
  <c r="C131" i="14"/>
  <c r="E131" i="14" s="1"/>
  <c r="C130" i="14"/>
  <c r="E130" i="14" s="1"/>
  <c r="C129" i="14"/>
  <c r="E129" i="14" s="1"/>
  <c r="C128" i="14"/>
  <c r="E128" i="14" s="1"/>
  <c r="C127" i="14"/>
  <c r="E127" i="14" s="1"/>
  <c r="C126" i="14"/>
  <c r="E126" i="14" s="1"/>
  <c r="C125" i="14"/>
  <c r="E125" i="14" s="1"/>
  <c r="C124" i="14"/>
  <c r="E124" i="14" s="1"/>
  <c r="C123" i="14"/>
  <c r="E123" i="14" s="1"/>
  <c r="C122" i="14"/>
  <c r="E122" i="14" s="1"/>
  <c r="C121" i="14"/>
  <c r="E121" i="14" s="1"/>
  <c r="C120" i="14"/>
  <c r="E120" i="14" s="1"/>
  <c r="C119" i="14"/>
  <c r="E119" i="14" s="1"/>
  <c r="C118" i="14"/>
  <c r="E118" i="14" s="1"/>
  <c r="C117" i="14"/>
  <c r="E117" i="14" s="1"/>
  <c r="C116" i="14"/>
  <c r="E116" i="14" s="1"/>
  <c r="C115" i="14"/>
  <c r="E115" i="14" s="1"/>
  <c r="C114" i="14"/>
  <c r="E114" i="14" s="1"/>
  <c r="C113" i="14"/>
  <c r="E113" i="14" s="1"/>
  <c r="C112" i="14"/>
  <c r="E112" i="14" s="1"/>
  <c r="C111" i="14"/>
  <c r="E111" i="14" s="1"/>
  <c r="C110" i="14"/>
  <c r="E110" i="14" s="1"/>
  <c r="C109" i="14"/>
  <c r="E109" i="14" s="1"/>
  <c r="C108" i="14"/>
  <c r="E108" i="14" s="1"/>
  <c r="C107" i="14"/>
  <c r="E107" i="14" s="1"/>
  <c r="C106" i="14"/>
  <c r="E106" i="14" s="1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0" i="14"/>
  <c r="D14" i="14"/>
  <c r="D15" i="14" s="1"/>
  <c r="G13" i="14"/>
  <c r="G12" i="14"/>
  <c r="C11" i="14"/>
  <c r="G10" i="14"/>
  <c r="D10" i="14"/>
  <c r="E9" i="14"/>
  <c r="Z3" i="14" l="1"/>
  <c r="Y3" i="14"/>
  <c r="AA3" i="14"/>
  <c r="E22" i="14"/>
  <c r="E23" i="14"/>
  <c r="E24" i="14"/>
  <c r="E25" i="14"/>
  <c r="E26" i="14"/>
  <c r="E27" i="14"/>
  <c r="E29" i="14"/>
  <c r="E28" i="14"/>
  <c r="E31" i="14"/>
  <c r="E32" i="14"/>
  <c r="E33" i="14"/>
  <c r="E30" i="14"/>
  <c r="E61" i="14"/>
  <c r="E38" i="14"/>
  <c r="E74" i="14"/>
  <c r="E63" i="14"/>
  <c r="D21" i="14"/>
  <c r="Q21" i="14" s="1"/>
  <c r="P21" i="14" s="1"/>
  <c r="E36" i="14"/>
  <c r="E44" i="14"/>
  <c r="E64" i="14"/>
  <c r="E69" i="14"/>
  <c r="E35" i="14"/>
  <c r="E37" i="14"/>
  <c r="E43" i="14"/>
  <c r="E47" i="14"/>
  <c r="E60" i="14"/>
  <c r="E62" i="14"/>
  <c r="E68" i="14"/>
  <c r="E75" i="14"/>
  <c r="E84" i="14"/>
  <c r="E34" i="14"/>
  <c r="E41" i="14"/>
  <c r="E54" i="14"/>
  <c r="E57" i="14"/>
  <c r="E59" i="14"/>
  <c r="E67" i="14"/>
  <c r="E70" i="14"/>
  <c r="E102" i="14"/>
  <c r="E98" i="14"/>
  <c r="E94" i="14"/>
  <c r="E92" i="14"/>
  <c r="E103" i="14"/>
  <c r="E95" i="14"/>
  <c r="E93" i="14"/>
  <c r="E88" i="14"/>
  <c r="E99" i="14"/>
  <c r="E91" i="14"/>
  <c r="E86" i="14"/>
  <c r="E82" i="14"/>
  <c r="E80" i="14"/>
  <c r="E83" i="14"/>
  <c r="E81" i="14"/>
  <c r="E66" i="14"/>
  <c r="E56" i="14"/>
  <c r="E52" i="14"/>
  <c r="E50" i="14"/>
  <c r="E48" i="14"/>
  <c r="E46" i="14"/>
  <c r="E42" i="14"/>
  <c r="E89" i="14"/>
  <c r="E87" i="14"/>
  <c r="E77" i="14"/>
  <c r="E72" i="14"/>
  <c r="G21" i="14"/>
  <c r="M21" i="14"/>
  <c r="E39" i="14"/>
  <c r="E40" i="14"/>
  <c r="E45" i="14"/>
  <c r="E49" i="14"/>
  <c r="E51" i="14"/>
  <c r="E53" i="14"/>
  <c r="E55" i="14"/>
  <c r="E58" i="14"/>
  <c r="E65" i="14"/>
  <c r="E71" i="14"/>
  <c r="E73" i="14"/>
  <c r="E76" i="14"/>
  <c r="E85" i="14"/>
  <c r="E78" i="14"/>
  <c r="E96" i="14"/>
  <c r="E104" i="14"/>
  <c r="E79" i="14"/>
  <c r="E90" i="14"/>
  <c r="E97" i="14"/>
  <c r="E105" i="14"/>
  <c r="E100" i="14"/>
  <c r="E101" i="14"/>
  <c r="G75" i="5"/>
  <c r="G3" i="14" l="1"/>
  <c r="G32" i="12" s="1"/>
  <c r="E3" i="14"/>
  <c r="E32" i="12" s="1"/>
  <c r="C3" i="14"/>
  <c r="C32" i="12" s="1"/>
  <c r="W3" i="14"/>
  <c r="H32" i="12" s="1"/>
  <c r="X3" i="14"/>
  <c r="I32" i="12" s="1"/>
  <c r="F3" i="14"/>
  <c r="F32" i="12" s="1"/>
  <c r="D3" i="14"/>
  <c r="D32" i="12" s="1"/>
  <c r="O21" i="14"/>
  <c r="N21" i="14" s="1"/>
  <c r="S21" i="14"/>
  <c r="R21" i="14" s="1"/>
  <c r="K21" i="14"/>
  <c r="J21" i="14" s="1"/>
  <c r="G22" i="14"/>
  <c r="F22" i="14"/>
  <c r="L21" i="14"/>
  <c r="E19" i="14"/>
  <c r="B49" i="12"/>
  <c r="B51" i="12" s="1"/>
  <c r="D77" i="5"/>
  <c r="F23" i="14" l="1"/>
  <c r="D23" i="14" s="1"/>
  <c r="G23" i="14"/>
  <c r="H22" i="14"/>
  <c r="D22" i="14"/>
  <c r="V22" i="14" l="1"/>
  <c r="W22" i="14" s="1"/>
  <c r="U22" i="14"/>
  <c r="K23" i="14"/>
  <c r="G24" i="14"/>
  <c r="F24" i="14"/>
  <c r="H23" i="14"/>
  <c r="X22" i="14" l="1"/>
  <c r="D24" i="14"/>
  <c r="V23" i="14"/>
  <c r="W23" i="14" s="1"/>
  <c r="X23" i="14" s="1"/>
  <c r="U23" i="14"/>
  <c r="G25" i="14"/>
  <c r="H24" i="14"/>
  <c r="F25" i="14"/>
  <c r="D25" i="14" s="1"/>
  <c r="J23" i="14"/>
  <c r="U24" i="14" l="1"/>
  <c r="V24" i="14"/>
  <c r="W24" i="14" s="1"/>
  <c r="X24" i="14" s="1"/>
  <c r="G26" i="14"/>
  <c r="H25" i="14"/>
  <c r="F26" i="14"/>
  <c r="D26" i="14" s="1"/>
  <c r="K25" i="14"/>
  <c r="O25" i="14"/>
  <c r="M24" i="14"/>
  <c r="J64" i="5"/>
  <c r="B47" i="12"/>
  <c r="L24" i="14" l="1"/>
  <c r="J25" i="14"/>
  <c r="U25" i="14"/>
  <c r="V25" i="14"/>
  <c r="W25" i="14" s="1"/>
  <c r="X25" i="14" s="1"/>
  <c r="N25" i="14"/>
  <c r="F27" i="14"/>
  <c r="G27" i="14"/>
  <c r="H26" i="14"/>
  <c r="V26" i="14" l="1"/>
  <c r="W26" i="14" s="1"/>
  <c r="X26" i="14" s="1"/>
  <c r="U26" i="14"/>
  <c r="D27" i="14"/>
  <c r="G28" i="14"/>
  <c r="F28" i="14"/>
  <c r="D28" i="14" s="1"/>
  <c r="H27" i="14"/>
  <c r="M27" i="14" l="1"/>
  <c r="Q27" i="14"/>
  <c r="K27" i="14"/>
  <c r="U27" i="14"/>
  <c r="V27" i="14"/>
  <c r="W27" i="14" s="1"/>
  <c r="X27" i="14" s="1"/>
  <c r="G29" i="14"/>
  <c r="F29" i="14"/>
  <c r="D29" i="14" s="1"/>
  <c r="H28" i="14"/>
  <c r="O29" i="14" l="1"/>
  <c r="V28" i="14"/>
  <c r="W28" i="14" s="1"/>
  <c r="X28" i="14" s="1"/>
  <c r="U28" i="14"/>
  <c r="J27" i="14"/>
  <c r="K29" i="14"/>
  <c r="J29" i="14" s="1"/>
  <c r="F30" i="14"/>
  <c r="D30" i="14" s="1"/>
  <c r="M30" i="14" s="1"/>
  <c r="L30" i="14" s="1"/>
  <c r="G30" i="14"/>
  <c r="H29" i="14"/>
  <c r="P27" i="14"/>
  <c r="L27" i="14"/>
  <c r="J108" i="5"/>
  <c r="J109" i="5"/>
  <c r="V29" i="14" l="1"/>
  <c r="W29" i="14" s="1"/>
  <c r="X29" i="14" s="1"/>
  <c r="U29" i="14"/>
  <c r="N29" i="14"/>
  <c r="G31" i="14"/>
  <c r="F31" i="14"/>
  <c r="D31" i="14" s="1"/>
  <c r="K31" i="14" s="1"/>
  <c r="J31" i="14" s="1"/>
  <c r="H30" i="14"/>
  <c r="J39" i="7"/>
  <c r="V30" i="14" l="1"/>
  <c r="W30" i="14" s="1"/>
  <c r="X30" i="14" s="1"/>
  <c r="U30" i="14"/>
  <c r="G32" i="14"/>
  <c r="H31" i="14"/>
  <c r="F32" i="14"/>
  <c r="D32" i="14" s="1"/>
  <c r="B1" i="12"/>
  <c r="C1" i="12"/>
  <c r="D1" i="12"/>
  <c r="E1" i="12"/>
  <c r="F1" i="12"/>
  <c r="G1" i="12"/>
  <c r="B45" i="12"/>
  <c r="J93" i="5"/>
  <c r="U31" i="14" l="1"/>
  <c r="V31" i="14"/>
  <c r="W31" i="14" s="1"/>
  <c r="X31" i="14" s="1"/>
  <c r="G33" i="14"/>
  <c r="H32" i="14"/>
  <c r="F33" i="14"/>
  <c r="J112" i="5"/>
  <c r="L113" i="5" s="1"/>
  <c r="L81" i="5"/>
  <c r="D33" i="14" l="1"/>
  <c r="V32" i="14"/>
  <c r="W32" i="14" s="1"/>
  <c r="X32" i="14" s="1"/>
  <c r="U32" i="14"/>
  <c r="G34" i="14"/>
  <c r="H33" i="14"/>
  <c r="F34" i="14"/>
  <c r="J76" i="5"/>
  <c r="J75" i="5"/>
  <c r="K108" i="5"/>
  <c r="L109" i="5" s="1"/>
  <c r="J89" i="5"/>
  <c r="J102" i="5" s="1"/>
  <c r="F35" i="14" l="1"/>
  <c r="D35" i="14" s="1"/>
  <c r="G35" i="14"/>
  <c r="H34" i="14"/>
  <c r="S33" i="14"/>
  <c r="O33" i="14"/>
  <c r="M33" i="14"/>
  <c r="Q33" i="14"/>
  <c r="K33" i="14"/>
  <c r="J33" i="14" s="1"/>
  <c r="D34" i="14"/>
  <c r="V33" i="14"/>
  <c r="W33" i="14" s="1"/>
  <c r="U33" i="14"/>
  <c r="K75" i="5"/>
  <c r="L76" i="5" s="1"/>
  <c r="J98" i="5"/>
  <c r="J66" i="5"/>
  <c r="J97" i="5"/>
  <c r="J92" i="5"/>
  <c r="J88" i="5"/>
  <c r="J101" i="5" s="1"/>
  <c r="K101" i="5" s="1"/>
  <c r="L102" i="5" s="1"/>
  <c r="J71" i="5"/>
  <c r="J70" i="5"/>
  <c r="J60" i="5"/>
  <c r="J59" i="5"/>
  <c r="X33" i="14" l="1"/>
  <c r="C2" i="14"/>
  <c r="N33" i="14"/>
  <c r="R33" i="14"/>
  <c r="K35" i="14"/>
  <c r="J35" i="14" s="1"/>
  <c r="P33" i="14"/>
  <c r="V34" i="14"/>
  <c r="W34" i="14" s="1"/>
  <c r="U34" i="14"/>
  <c r="L33" i="14"/>
  <c r="G36" i="14"/>
  <c r="F36" i="14"/>
  <c r="D36" i="14" s="1"/>
  <c r="H35" i="14"/>
  <c r="K64" i="5"/>
  <c r="L66" i="5" s="1"/>
  <c r="K97" i="5"/>
  <c r="L98" i="5" s="1"/>
  <c r="K70" i="5"/>
  <c r="L71" i="5" s="1"/>
  <c r="K92" i="5"/>
  <c r="L93" i="5" s="1"/>
  <c r="K88" i="5"/>
  <c r="L88" i="5" s="1"/>
  <c r="K59" i="5"/>
  <c r="L60" i="5" s="1"/>
  <c r="C4" i="14" l="1"/>
  <c r="C20" i="12"/>
  <c r="X34" i="14"/>
  <c r="G37" i="14"/>
  <c r="F37" i="14"/>
  <c r="D37" i="14" s="1"/>
  <c r="O37" i="14" s="1"/>
  <c r="H36" i="14"/>
  <c r="M36" i="14"/>
  <c r="V35" i="14"/>
  <c r="W35" i="14" s="1"/>
  <c r="X35" i="14" s="1"/>
  <c r="U35" i="14"/>
  <c r="E123" i="5"/>
  <c r="E119" i="5"/>
  <c r="C23" i="12" l="1"/>
  <c r="C25" i="12" s="1"/>
  <c r="C26" i="12" s="1"/>
  <c r="C35" i="12" s="1"/>
  <c r="N37" i="14"/>
  <c r="L36" i="14"/>
  <c r="G38" i="14"/>
  <c r="H37" i="14"/>
  <c r="F38" i="14"/>
  <c r="D38" i="14" s="1"/>
  <c r="U36" i="14"/>
  <c r="V36" i="14"/>
  <c r="W36" i="14" s="1"/>
  <c r="X36" i="14" s="1"/>
  <c r="K37" i="14"/>
  <c r="J37" i="14" s="1"/>
  <c r="C77" i="12"/>
  <c r="E39" i="7" s="1"/>
  <c r="F39" i="7" s="1"/>
  <c r="E41" i="7"/>
  <c r="F41" i="7" s="1"/>
  <c r="G77" i="12"/>
  <c r="E40" i="7" s="1"/>
  <c r="F40" i="7" s="1"/>
  <c r="G74" i="12"/>
  <c r="E38" i="7" s="1"/>
  <c r="F38" i="7" s="1"/>
  <c r="C74" i="12"/>
  <c r="E37" i="7" s="1"/>
  <c r="F37" i="7" s="1"/>
  <c r="V37" i="14" l="1"/>
  <c r="W37" i="14" s="1"/>
  <c r="X37" i="14" s="1"/>
  <c r="U37" i="14"/>
  <c r="F39" i="14"/>
  <c r="H38" i="14"/>
  <c r="G39" i="14"/>
  <c r="D71" i="12"/>
  <c r="B7" i="4"/>
  <c r="V38" i="14" l="1"/>
  <c r="W38" i="14" s="1"/>
  <c r="X38" i="14" s="1"/>
  <c r="U38" i="14"/>
  <c r="D39" i="14"/>
  <c r="G40" i="14"/>
  <c r="F40" i="14"/>
  <c r="D40" i="14" s="1"/>
  <c r="H39" i="14"/>
  <c r="J40" i="7"/>
  <c r="J41" i="7"/>
  <c r="J42" i="7"/>
  <c r="K30" i="7"/>
  <c r="H31" i="7"/>
  <c r="H35" i="7" s="1"/>
  <c r="V39" i="14" l="1"/>
  <c r="W39" i="14" s="1"/>
  <c r="X39" i="14" s="1"/>
  <c r="U39" i="14"/>
  <c r="K39" i="14"/>
  <c r="J39" i="14" s="1"/>
  <c r="M39" i="14"/>
  <c r="L39" i="14" s="1"/>
  <c r="Q39" i="14"/>
  <c r="F41" i="14"/>
  <c r="D41" i="14" s="1"/>
  <c r="G41" i="14"/>
  <c r="H40" i="14"/>
  <c r="H34" i="7"/>
  <c r="F14" i="7"/>
  <c r="F13" i="7"/>
  <c r="F12" i="7"/>
  <c r="F11" i="7"/>
  <c r="F10" i="7"/>
  <c r="F8" i="7"/>
  <c r="F7" i="7"/>
  <c r="F6" i="7"/>
  <c r="F5" i="7"/>
  <c r="G42" i="14" l="1"/>
  <c r="H41" i="14"/>
  <c r="F42" i="14"/>
  <c r="D42" i="14" s="1"/>
  <c r="K41" i="14"/>
  <c r="J41" i="14" s="1"/>
  <c r="O41" i="14"/>
  <c r="N41" i="14" s="1"/>
  <c r="V40" i="14"/>
  <c r="W40" i="14" s="1"/>
  <c r="X40" i="14" s="1"/>
  <c r="U40" i="14"/>
  <c r="P39" i="14"/>
  <c r="H32" i="7"/>
  <c r="H33" i="7"/>
  <c r="I32" i="7"/>
  <c r="M42" i="14" l="1"/>
  <c r="L42" i="14" s="1"/>
  <c r="V41" i="14"/>
  <c r="W41" i="14" s="1"/>
  <c r="X41" i="14" s="1"/>
  <c r="U41" i="14"/>
  <c r="F43" i="14"/>
  <c r="D43" i="14" s="1"/>
  <c r="H42" i="14"/>
  <c r="G43" i="14"/>
  <c r="E33" i="7"/>
  <c r="F33" i="7" s="1"/>
  <c r="E121" i="5"/>
  <c r="E32" i="7" s="1"/>
  <c r="F32" i="7" s="1"/>
  <c r="E31" i="7"/>
  <c r="F31" i="7" s="1"/>
  <c r="C47" i="5"/>
  <c r="D46" i="5"/>
  <c r="D45" i="5"/>
  <c r="D43" i="5"/>
  <c r="C41" i="5"/>
  <c r="G8" i="5" s="1"/>
  <c r="C31" i="5"/>
  <c r="D30" i="5"/>
  <c r="D29" i="5"/>
  <c r="D28" i="5"/>
  <c r="D27" i="5"/>
  <c r="C22" i="5"/>
  <c r="D21" i="5"/>
  <c r="D20" i="5"/>
  <c r="C17" i="5"/>
  <c r="D16" i="5"/>
  <c r="D15" i="5"/>
  <c r="C12" i="5"/>
  <c r="G23" i="5" s="1"/>
  <c r="D11" i="5"/>
  <c r="D10" i="5"/>
  <c r="D9" i="5"/>
  <c r="G59" i="4"/>
  <c r="E28" i="7" s="1"/>
  <c r="F28" i="7" s="1"/>
  <c r="C59" i="4"/>
  <c r="G53" i="4"/>
  <c r="E26" i="7" s="1"/>
  <c r="F26" i="7" s="1"/>
  <c r="C53" i="4"/>
  <c r="G48" i="4"/>
  <c r="C48" i="4"/>
  <c r="G25" i="4"/>
  <c r="E21" i="7" s="1"/>
  <c r="C25" i="4"/>
  <c r="E20" i="7" s="1"/>
  <c r="G22" i="4"/>
  <c r="E19" i="7" s="1"/>
  <c r="C22" i="4"/>
  <c r="E18" i="7" s="1"/>
  <c r="G19" i="4"/>
  <c r="E17" i="7" s="1"/>
  <c r="C19" i="4"/>
  <c r="E16" i="7" s="1"/>
  <c r="F16" i="7" s="1"/>
  <c r="B9" i="4" a="1"/>
  <c r="C9" i="4" s="1"/>
  <c r="B8" i="4" a="1"/>
  <c r="B8" i="4" s="1"/>
  <c r="H7" i="4"/>
  <c r="G44" i="14" l="1"/>
  <c r="F44" i="14"/>
  <c r="D44" i="14" s="1"/>
  <c r="H43" i="14"/>
  <c r="V42" i="14"/>
  <c r="W42" i="14" s="1"/>
  <c r="X42" i="14" s="1"/>
  <c r="U42" i="14"/>
  <c r="K43" i="14"/>
  <c r="J43" i="14" s="1"/>
  <c r="G24" i="5"/>
  <c r="H23" i="5" s="1"/>
  <c r="I23" i="5" s="1"/>
  <c r="G14" i="5"/>
  <c r="C23" i="5"/>
  <c r="G7" i="5" s="1"/>
  <c r="H7" i="5" s="1"/>
  <c r="I8" i="5" s="1"/>
  <c r="F21" i="7"/>
  <c r="F18" i="7"/>
  <c r="E24" i="7"/>
  <c r="F24" i="7" s="1"/>
  <c r="F19" i="7"/>
  <c r="F17" i="7"/>
  <c r="F20" i="7"/>
  <c r="E27" i="7"/>
  <c r="F27" i="7" s="1"/>
  <c r="E25" i="7"/>
  <c r="F25" i="7" s="1"/>
  <c r="E23" i="7"/>
  <c r="F23" i="7" s="1"/>
  <c r="D16" i="4"/>
  <c r="D45" i="4"/>
  <c r="C48" i="5"/>
  <c r="D41" i="5" s="1"/>
  <c r="D9" i="4"/>
  <c r="E9" i="4"/>
  <c r="B9" i="4"/>
  <c r="V43" i="14" l="1"/>
  <c r="W43" i="14" s="1"/>
  <c r="X43" i="14" s="1"/>
  <c r="U43" i="14"/>
  <c r="F45" i="14"/>
  <c r="H44" i="14"/>
  <c r="G45" i="14"/>
  <c r="F44" i="7"/>
  <c r="G12" i="5"/>
  <c r="H12" i="5" s="1"/>
  <c r="I14" i="5" s="1"/>
  <c r="C33" i="5"/>
  <c r="D12" i="5" s="1"/>
  <c r="C44" i="7"/>
  <c r="D38" i="5"/>
  <c r="D44" i="5"/>
  <c r="D39" i="5"/>
  <c r="D37" i="5"/>
  <c r="D40" i="5"/>
  <c r="G18" i="5"/>
  <c r="G46" i="14" l="1"/>
  <c r="H45" i="14"/>
  <c r="F46" i="14"/>
  <c r="D45" i="14"/>
  <c r="V44" i="14"/>
  <c r="W44" i="14" s="1"/>
  <c r="X44" i="14" s="1"/>
  <c r="U44" i="14"/>
  <c r="D17" i="5"/>
  <c r="D19" i="5"/>
  <c r="D26" i="5"/>
  <c r="D22" i="5"/>
  <c r="D8" i="5"/>
  <c r="C50" i="5"/>
  <c r="D47" i="5" s="1"/>
  <c r="D14" i="5"/>
  <c r="D31" i="5"/>
  <c r="D23" i="5"/>
  <c r="S45" i="14" l="1"/>
  <c r="Q45" i="14"/>
  <c r="O45" i="14"/>
  <c r="N45" i="14" s="1"/>
  <c r="K45" i="14"/>
  <c r="J45" i="14" s="1"/>
  <c r="M45" i="14"/>
  <c r="L45" i="14" s="1"/>
  <c r="D46" i="14"/>
  <c r="V45" i="14"/>
  <c r="W45" i="14" s="1"/>
  <c r="U45" i="14"/>
  <c r="G47" i="14"/>
  <c r="H46" i="14"/>
  <c r="F47" i="14"/>
  <c r="D47" i="14" s="1"/>
  <c r="G19" i="5"/>
  <c r="H18" i="5" s="1"/>
  <c r="I19" i="5" s="1"/>
  <c r="X45" i="14" l="1"/>
  <c r="D2" i="14"/>
  <c r="H47" i="14"/>
  <c r="G48" i="14"/>
  <c r="F48" i="14"/>
  <c r="D48" i="14" s="1"/>
  <c r="P45" i="14"/>
  <c r="U46" i="14"/>
  <c r="V46" i="14"/>
  <c r="W46" i="14" s="1"/>
  <c r="K47" i="14"/>
  <c r="J47" i="14" s="1"/>
  <c r="R45" i="14"/>
  <c r="D4" i="14" l="1"/>
  <c r="D20" i="12"/>
  <c r="X46" i="14"/>
  <c r="F49" i="14"/>
  <c r="D49" i="14" s="1"/>
  <c r="H48" i="14"/>
  <c r="G49" i="14"/>
  <c r="M48" i="14"/>
  <c r="L48" i="14" s="1"/>
  <c r="V47" i="14"/>
  <c r="W47" i="14" s="1"/>
  <c r="X47" i="14" s="1"/>
  <c r="U47" i="14"/>
  <c r="D23" i="12" l="1"/>
  <c r="D25" i="12" s="1"/>
  <c r="D26" i="12" s="1"/>
  <c r="D35" i="12" s="1"/>
  <c r="O49" i="14"/>
  <c r="N49" i="14" s="1"/>
  <c r="K49" i="14"/>
  <c r="J49" i="14" s="1"/>
  <c r="G50" i="14"/>
  <c r="H49" i="14"/>
  <c r="F50" i="14"/>
  <c r="D50" i="14" s="1"/>
  <c r="V48" i="14"/>
  <c r="W48" i="14" s="1"/>
  <c r="X48" i="14" s="1"/>
  <c r="U48" i="14"/>
  <c r="V49" i="14" l="1"/>
  <c r="W49" i="14" s="1"/>
  <c r="X49" i="14" s="1"/>
  <c r="U49" i="14"/>
  <c r="G51" i="14"/>
  <c r="H50" i="14"/>
  <c r="F51" i="14"/>
  <c r="U50" i="14" l="1"/>
  <c r="V50" i="14"/>
  <c r="W50" i="14" s="1"/>
  <c r="X50" i="14" s="1"/>
  <c r="H51" i="14"/>
  <c r="G52" i="14"/>
  <c r="F52" i="14"/>
  <c r="D52" i="14" s="1"/>
  <c r="D51" i="14"/>
  <c r="G53" i="14" l="1"/>
  <c r="H52" i="14"/>
  <c r="F53" i="14"/>
  <c r="D53" i="14" s="1"/>
  <c r="K53" i="14" s="1"/>
  <c r="J53" i="14" s="1"/>
  <c r="V51" i="14"/>
  <c r="W51" i="14" s="1"/>
  <c r="X51" i="14" s="1"/>
  <c r="U51" i="14"/>
  <c r="K51" i="14"/>
  <c r="J51" i="14" s="1"/>
  <c r="M51" i="14"/>
  <c r="L51" i="14" s="1"/>
  <c r="Q51" i="14"/>
  <c r="P51" i="14" s="1"/>
  <c r="O53" i="14" l="1"/>
  <c r="N53" i="14" s="1"/>
  <c r="U52" i="14"/>
  <c r="V52" i="14"/>
  <c r="W52" i="14" s="1"/>
  <c r="X52" i="14" s="1"/>
  <c r="G54" i="14"/>
  <c r="H53" i="14"/>
  <c r="F54" i="14"/>
  <c r="D54" i="14" s="1"/>
  <c r="G55" i="14" l="1"/>
  <c r="F55" i="14"/>
  <c r="D55" i="14" s="1"/>
  <c r="H54" i="14"/>
  <c r="M54" i="14"/>
  <c r="L54" i="14" s="1"/>
  <c r="V53" i="14"/>
  <c r="W53" i="14" s="1"/>
  <c r="X53" i="14" s="1"/>
  <c r="U53" i="14"/>
  <c r="U54" i="14" l="1"/>
  <c r="V54" i="14"/>
  <c r="W54" i="14" s="1"/>
  <c r="X54" i="14" s="1"/>
  <c r="K55" i="14"/>
  <c r="J55" i="14" s="1"/>
  <c r="H55" i="14"/>
  <c r="G56" i="14"/>
  <c r="F56" i="14"/>
  <c r="D56" i="14" s="1"/>
  <c r="G57" i="14" l="1"/>
  <c r="H56" i="14"/>
  <c r="F57" i="14"/>
  <c r="V55" i="14"/>
  <c r="W55" i="14" s="1"/>
  <c r="X55" i="14" s="1"/>
  <c r="U55" i="14"/>
  <c r="D57" i="14" l="1"/>
  <c r="U56" i="14"/>
  <c r="V56" i="14"/>
  <c r="W56" i="14" s="1"/>
  <c r="X56" i="14" s="1"/>
  <c r="G58" i="14"/>
  <c r="H57" i="14"/>
  <c r="F58" i="14"/>
  <c r="D58" i="14" l="1"/>
  <c r="V57" i="14"/>
  <c r="W57" i="14" s="1"/>
  <c r="U57" i="14"/>
  <c r="F59" i="14"/>
  <c r="D59" i="14" s="1"/>
  <c r="G59" i="14"/>
  <c r="H58" i="14"/>
  <c r="S57" i="14"/>
  <c r="M57" i="14"/>
  <c r="L57" i="14" s="1"/>
  <c r="K57" i="14"/>
  <c r="J57" i="14" s="1"/>
  <c r="O57" i="14"/>
  <c r="N57" i="14" s="1"/>
  <c r="Q57" i="14"/>
  <c r="P57" i="14" s="1"/>
  <c r="X57" i="14" l="1"/>
  <c r="E2" i="14"/>
  <c r="R57" i="14"/>
  <c r="V58" i="14"/>
  <c r="W58" i="14" s="1"/>
  <c r="U58" i="14"/>
  <c r="G60" i="14"/>
  <c r="F60" i="14"/>
  <c r="H59" i="14"/>
  <c r="K59" i="14"/>
  <c r="J59" i="14" s="1"/>
  <c r="E4" i="14" l="1"/>
  <c r="E20" i="12"/>
  <c r="X58" i="14"/>
  <c r="D60" i="14"/>
  <c r="M60" i="14" s="1"/>
  <c r="L60" i="14" s="1"/>
  <c r="V59" i="14"/>
  <c r="W59" i="14" s="1"/>
  <c r="X59" i="14" s="1"/>
  <c r="U59" i="14"/>
  <c r="G61" i="14"/>
  <c r="F61" i="14"/>
  <c r="D61" i="14" s="1"/>
  <c r="H60" i="14"/>
  <c r="E23" i="12" l="1"/>
  <c r="E25" i="12" s="1"/>
  <c r="E26" i="12" s="1"/>
  <c r="E35" i="12" s="1"/>
  <c r="U60" i="14"/>
  <c r="V60" i="14"/>
  <c r="W60" i="14" s="1"/>
  <c r="X60" i="14" s="1"/>
  <c r="K61" i="14"/>
  <c r="J61" i="14" s="1"/>
  <c r="G62" i="14"/>
  <c r="H61" i="14"/>
  <c r="F62" i="14"/>
  <c r="D62" i="14" s="1"/>
  <c r="O61" i="14"/>
  <c r="N61" i="14" s="1"/>
  <c r="V61" i="14" l="1"/>
  <c r="W61" i="14" s="1"/>
  <c r="X61" i="14" s="1"/>
  <c r="U61" i="14"/>
  <c r="F63" i="14"/>
  <c r="D63" i="14" s="1"/>
  <c r="M63" i="14" s="1"/>
  <c r="L63" i="14" s="1"/>
  <c r="H62" i="14"/>
  <c r="G63" i="14"/>
  <c r="K63" i="14" l="1"/>
  <c r="J63" i="14" s="1"/>
  <c r="G64" i="14"/>
  <c r="F64" i="14"/>
  <c r="D64" i="14" s="1"/>
  <c r="H63" i="14"/>
  <c r="V62" i="14"/>
  <c r="W62" i="14" s="1"/>
  <c r="X62" i="14" s="1"/>
  <c r="U62" i="14"/>
  <c r="Q63" i="14"/>
  <c r="P63" i="14" s="1"/>
  <c r="V63" i="14" l="1"/>
  <c r="W63" i="14" s="1"/>
  <c r="X63" i="14" s="1"/>
  <c r="U63" i="14"/>
  <c r="F65" i="14"/>
  <c r="D65" i="14" s="1"/>
  <c r="H64" i="14"/>
  <c r="G65" i="14"/>
  <c r="G66" i="14" l="1"/>
  <c r="H65" i="14"/>
  <c r="F66" i="14"/>
  <c r="D66" i="14" s="1"/>
  <c r="K65" i="14"/>
  <c r="J65" i="14" s="1"/>
  <c r="V64" i="14"/>
  <c r="W64" i="14" s="1"/>
  <c r="X64" i="14" s="1"/>
  <c r="U64" i="14"/>
  <c r="O65" i="14"/>
  <c r="N65" i="14" s="1"/>
  <c r="V65" i="14" l="1"/>
  <c r="W65" i="14" s="1"/>
  <c r="X65" i="14" s="1"/>
  <c r="U65" i="14"/>
  <c r="F67" i="14"/>
  <c r="D67" i="14" s="1"/>
  <c r="K67" i="14" s="1"/>
  <c r="J67" i="14" s="1"/>
  <c r="H66" i="14"/>
  <c r="G67" i="14"/>
  <c r="M66" i="14"/>
  <c r="L66" i="14" s="1"/>
  <c r="V66" i="14" l="1"/>
  <c r="W66" i="14" s="1"/>
  <c r="X66" i="14" s="1"/>
  <c r="U66" i="14"/>
  <c r="G68" i="14"/>
  <c r="F68" i="14"/>
  <c r="D68" i="14" s="1"/>
  <c r="H67" i="14"/>
  <c r="V67" i="14" l="1"/>
  <c r="W67" i="14" s="1"/>
  <c r="X67" i="14" s="1"/>
  <c r="U67" i="14"/>
  <c r="F69" i="14"/>
  <c r="H68" i="14"/>
  <c r="G69" i="14"/>
  <c r="D69" i="14" l="1"/>
  <c r="G70" i="14"/>
  <c r="H69" i="14"/>
  <c r="F70" i="14"/>
  <c r="V68" i="14"/>
  <c r="W68" i="14" s="1"/>
  <c r="X68" i="14" s="1"/>
  <c r="U68" i="14"/>
  <c r="V69" i="14" l="1"/>
  <c r="W69" i="14" s="1"/>
  <c r="U69" i="14"/>
  <c r="F71" i="14"/>
  <c r="D71" i="14" s="1"/>
  <c r="H70" i="14"/>
  <c r="G71" i="14"/>
  <c r="D70" i="14"/>
  <c r="M70" i="14" s="1"/>
  <c r="L70" i="14" s="1"/>
  <c r="S69" i="14"/>
  <c r="O69" i="14"/>
  <c r="N69" i="14" s="1"/>
  <c r="M69" i="14"/>
  <c r="L69" i="14" s="1"/>
  <c r="Q69" i="14"/>
  <c r="P69" i="14" s="1"/>
  <c r="K69" i="14"/>
  <c r="J69" i="14" s="1"/>
  <c r="X69" i="14" l="1"/>
  <c r="F2" i="14"/>
  <c r="Q70" i="14"/>
  <c r="P70" i="14" s="1"/>
  <c r="O70" i="14"/>
  <c r="N70" i="14" s="1"/>
  <c r="M71" i="14"/>
  <c r="L71" i="14" s="1"/>
  <c r="Q71" i="14"/>
  <c r="P71" i="14" s="1"/>
  <c r="O71" i="14"/>
  <c r="N71" i="14" s="1"/>
  <c r="K71" i="14"/>
  <c r="J71" i="14" s="1"/>
  <c r="S70" i="14"/>
  <c r="R70" i="14" s="1"/>
  <c r="V70" i="14"/>
  <c r="W70" i="14" s="1"/>
  <c r="U70" i="14"/>
  <c r="S71" i="14"/>
  <c r="R71" i="14" s="1"/>
  <c r="R69" i="14"/>
  <c r="K70" i="14"/>
  <c r="J70" i="14" s="1"/>
  <c r="G72" i="14"/>
  <c r="F72" i="14"/>
  <c r="H71" i="14"/>
  <c r="F4" i="14" l="1"/>
  <c r="F20" i="12"/>
  <c r="X70" i="14"/>
  <c r="G73" i="14"/>
  <c r="F73" i="14"/>
  <c r="D73" i="14" s="1"/>
  <c r="H72" i="14"/>
  <c r="V71" i="14"/>
  <c r="W71" i="14" s="1"/>
  <c r="X71" i="14" s="1"/>
  <c r="U71" i="14"/>
  <c r="D72" i="14"/>
  <c r="F23" i="12" l="1"/>
  <c r="F25" i="12" s="1"/>
  <c r="F26" i="12" s="1"/>
  <c r="F35" i="12" s="1"/>
  <c r="U72" i="14"/>
  <c r="V72" i="14"/>
  <c r="W72" i="14" s="1"/>
  <c r="X72" i="14" s="1"/>
  <c r="S73" i="14"/>
  <c r="R73" i="14" s="1"/>
  <c r="K73" i="14"/>
  <c r="J73" i="14" s="1"/>
  <c r="S72" i="14"/>
  <c r="R72" i="14" s="1"/>
  <c r="Q73" i="14"/>
  <c r="P73" i="14" s="1"/>
  <c r="Q72" i="14"/>
  <c r="P72" i="14" s="1"/>
  <c r="O72" i="14"/>
  <c r="N72" i="14" s="1"/>
  <c r="M72" i="14"/>
  <c r="L72" i="14" s="1"/>
  <c r="M73" i="14"/>
  <c r="L73" i="14" s="1"/>
  <c r="K72" i="14"/>
  <c r="J72" i="14" s="1"/>
  <c r="O73" i="14"/>
  <c r="N73" i="14" s="1"/>
  <c r="H73" i="14"/>
  <c r="G74" i="14"/>
  <c r="F74" i="14"/>
  <c r="D74" i="14" l="1"/>
  <c r="F75" i="14"/>
  <c r="D75" i="14" s="1"/>
  <c r="H74" i="14"/>
  <c r="G75" i="14"/>
  <c r="V73" i="14"/>
  <c r="W73" i="14" s="1"/>
  <c r="X73" i="14" s="1"/>
  <c r="U73" i="14"/>
  <c r="V74" i="14" l="1"/>
  <c r="W74" i="14" s="1"/>
  <c r="X74" i="14" s="1"/>
  <c r="U74" i="14"/>
  <c r="S75" i="14"/>
  <c r="R75" i="14" s="1"/>
  <c r="G76" i="14"/>
  <c r="F76" i="14"/>
  <c r="D76" i="14" s="1"/>
  <c r="K76" i="14" s="1"/>
  <c r="J76" i="14" s="1"/>
  <c r="H75" i="14"/>
  <c r="K75" i="14"/>
  <c r="J75" i="14" s="1"/>
  <c r="S74" i="14"/>
  <c r="R74" i="14" s="1"/>
  <c r="M75" i="14"/>
  <c r="L75" i="14" s="1"/>
  <c r="Q74" i="14"/>
  <c r="P74" i="14" s="1"/>
  <c r="K74" i="14"/>
  <c r="J74" i="14" s="1"/>
  <c r="O75" i="14"/>
  <c r="N75" i="14" s="1"/>
  <c r="M74" i="14"/>
  <c r="L74" i="14" s="1"/>
  <c r="Q75" i="14"/>
  <c r="P75" i="14" s="1"/>
  <c r="O74" i="14"/>
  <c r="N74" i="14" s="1"/>
  <c r="O76" i="14" l="1"/>
  <c r="N76" i="14" s="1"/>
  <c r="Q76" i="14"/>
  <c r="P76" i="14" s="1"/>
  <c r="G77" i="14"/>
  <c r="F77" i="14"/>
  <c r="D77" i="14" s="1"/>
  <c r="H76" i="14"/>
  <c r="S76" i="14"/>
  <c r="R76" i="14" s="1"/>
  <c r="M76" i="14"/>
  <c r="L76" i="14" s="1"/>
  <c r="U75" i="14"/>
  <c r="V75" i="14"/>
  <c r="W75" i="14" s="1"/>
  <c r="X75" i="14" s="1"/>
  <c r="O77" i="14" l="1"/>
  <c r="N77" i="14" s="1"/>
  <c r="M77" i="14"/>
  <c r="L77" i="14" s="1"/>
  <c r="H77" i="14"/>
  <c r="G78" i="14"/>
  <c r="F78" i="14"/>
  <c r="D78" i="14" s="1"/>
  <c r="Q78" i="14" s="1"/>
  <c r="P78" i="14" s="1"/>
  <c r="K77" i="14"/>
  <c r="J77" i="14" s="1"/>
  <c r="S77" i="14"/>
  <c r="R77" i="14" s="1"/>
  <c r="Q77" i="14"/>
  <c r="P77" i="14" s="1"/>
  <c r="U76" i="14"/>
  <c r="V76" i="14"/>
  <c r="W76" i="14" s="1"/>
  <c r="X76" i="14" s="1"/>
  <c r="M78" i="14" l="1"/>
  <c r="L78" i="14" s="1"/>
  <c r="O78" i="14"/>
  <c r="N78" i="14" s="1"/>
  <c r="F79" i="14"/>
  <c r="D79" i="14" s="1"/>
  <c r="K79" i="14" s="1"/>
  <c r="J79" i="14" s="1"/>
  <c r="H78" i="14"/>
  <c r="G79" i="14"/>
  <c r="V77" i="14"/>
  <c r="W77" i="14" s="1"/>
  <c r="X77" i="14" s="1"/>
  <c r="U77" i="14"/>
  <c r="S78" i="14"/>
  <c r="R78" i="14" s="1"/>
  <c r="K78" i="14"/>
  <c r="J78" i="14" s="1"/>
  <c r="M79" i="14" l="1"/>
  <c r="L79" i="14" s="1"/>
  <c r="O79" i="14"/>
  <c r="N79" i="14" s="1"/>
  <c r="G80" i="14"/>
  <c r="F80" i="14"/>
  <c r="D80" i="14" s="1"/>
  <c r="H79" i="14"/>
  <c r="Q79" i="14"/>
  <c r="P79" i="14" s="1"/>
  <c r="V78" i="14"/>
  <c r="W78" i="14" s="1"/>
  <c r="X78" i="14" s="1"/>
  <c r="U78" i="14"/>
  <c r="S79" i="14"/>
  <c r="R79" i="14" s="1"/>
  <c r="S80" i="14" l="1"/>
  <c r="R80" i="14" s="1"/>
  <c r="Q80" i="14"/>
  <c r="P80" i="14" s="1"/>
  <c r="M80" i="14"/>
  <c r="L80" i="14" s="1"/>
  <c r="O80" i="14"/>
  <c r="N80" i="14" s="1"/>
  <c r="V79" i="14"/>
  <c r="W79" i="14" s="1"/>
  <c r="X79" i="14" s="1"/>
  <c r="U79" i="14"/>
  <c r="G81" i="14"/>
  <c r="F81" i="14"/>
  <c r="H80" i="14"/>
  <c r="K80" i="14"/>
  <c r="J80" i="14" s="1"/>
  <c r="U80" i="14" l="1"/>
  <c r="V80" i="14"/>
  <c r="W80" i="14" s="1"/>
  <c r="X80" i="14" s="1"/>
  <c r="D81" i="14"/>
  <c r="G82" i="14"/>
  <c r="H81" i="14"/>
  <c r="F82" i="14"/>
  <c r="D82" i="14" l="1"/>
  <c r="O82" i="14" s="1"/>
  <c r="N82" i="14" s="1"/>
  <c r="S81" i="14"/>
  <c r="R81" i="14" s="1"/>
  <c r="K81" i="14"/>
  <c r="J81" i="14" s="1"/>
  <c r="Q81" i="14"/>
  <c r="P81" i="14" s="1"/>
  <c r="M81" i="14"/>
  <c r="L81" i="14" s="1"/>
  <c r="O81" i="14"/>
  <c r="N81" i="14" s="1"/>
  <c r="V81" i="14"/>
  <c r="W81" i="14" s="1"/>
  <c r="U81" i="14"/>
  <c r="G83" i="14"/>
  <c r="F83" i="14"/>
  <c r="D83" i="14" s="1"/>
  <c r="H82" i="14"/>
  <c r="X81" i="14" l="1"/>
  <c r="G2" i="14"/>
  <c r="M82" i="14"/>
  <c r="L82" i="14" s="1"/>
  <c r="S83" i="14"/>
  <c r="R83" i="14" s="1"/>
  <c r="O83" i="14"/>
  <c r="N83" i="14" s="1"/>
  <c r="K83" i="14"/>
  <c r="J83" i="14" s="1"/>
  <c r="S82" i="14"/>
  <c r="R82" i="14" s="1"/>
  <c r="Q82" i="14"/>
  <c r="P82" i="14" s="1"/>
  <c r="U82" i="14"/>
  <c r="V82" i="14"/>
  <c r="W82" i="14" s="1"/>
  <c r="M83" i="14"/>
  <c r="L83" i="14" s="1"/>
  <c r="H83" i="14"/>
  <c r="G84" i="14"/>
  <c r="F84" i="14"/>
  <c r="D84" i="14" s="1"/>
  <c r="O84" i="14" s="1"/>
  <c r="N84" i="14" s="1"/>
  <c r="Q83" i="14"/>
  <c r="P83" i="14" s="1"/>
  <c r="K82" i="14"/>
  <c r="J82" i="14" s="1"/>
  <c r="G4" i="14" l="1"/>
  <c r="G20" i="12"/>
  <c r="G23" i="12" s="1"/>
  <c r="G25" i="12" s="1"/>
  <c r="X82" i="14"/>
  <c r="M84" i="14"/>
  <c r="L84" i="14" s="1"/>
  <c r="Q84" i="14"/>
  <c r="P84" i="14" s="1"/>
  <c r="V83" i="14"/>
  <c r="W83" i="14" s="1"/>
  <c r="X83" i="14" s="1"/>
  <c r="U83" i="14"/>
  <c r="F85" i="14"/>
  <c r="H84" i="14"/>
  <c r="G85" i="14"/>
  <c r="S84" i="14"/>
  <c r="R84" i="14" s="1"/>
  <c r="K84" i="14"/>
  <c r="J84" i="14" s="1"/>
  <c r="G26" i="12" l="1"/>
  <c r="G35" i="12" s="1"/>
  <c r="G86" i="14"/>
  <c r="F86" i="14"/>
  <c r="D86" i="14" s="1"/>
  <c r="H85" i="14"/>
  <c r="V84" i="14"/>
  <c r="W84" i="14" s="1"/>
  <c r="X84" i="14" s="1"/>
  <c r="U84" i="14"/>
  <c r="D85" i="14"/>
  <c r="K86" i="14" l="1"/>
  <c r="J86" i="14" s="1"/>
  <c r="S85" i="14"/>
  <c r="R85" i="14" s="1"/>
  <c r="Q85" i="14"/>
  <c r="P85" i="14" s="1"/>
  <c r="M85" i="14"/>
  <c r="L85" i="14" s="1"/>
  <c r="K85" i="14"/>
  <c r="J85" i="14" s="1"/>
  <c r="O85" i="14"/>
  <c r="N85" i="14" s="1"/>
  <c r="Q86" i="14"/>
  <c r="P86" i="14" s="1"/>
  <c r="M86" i="14"/>
  <c r="L86" i="14" s="1"/>
  <c r="O86" i="14"/>
  <c r="N86" i="14" s="1"/>
  <c r="S86" i="14"/>
  <c r="R86" i="14" s="1"/>
  <c r="V85" i="14"/>
  <c r="W85" i="14" s="1"/>
  <c r="X85" i="14" s="1"/>
  <c r="U85" i="14"/>
  <c r="G87" i="14"/>
  <c r="F87" i="14"/>
  <c r="H86" i="14"/>
  <c r="G88" i="14" l="1"/>
  <c r="F88" i="14"/>
  <c r="D88" i="14" s="1"/>
  <c r="H87" i="14"/>
  <c r="U86" i="14"/>
  <c r="V86" i="14"/>
  <c r="W86" i="14" s="1"/>
  <c r="X86" i="14" s="1"/>
  <c r="D87" i="14"/>
  <c r="V87" i="14" l="1"/>
  <c r="W87" i="14" s="1"/>
  <c r="X87" i="14" s="1"/>
  <c r="U87" i="14"/>
  <c r="S88" i="14"/>
  <c r="R88" i="14" s="1"/>
  <c r="K88" i="14"/>
  <c r="J88" i="14" s="1"/>
  <c r="S87" i="14"/>
  <c r="R87" i="14" s="1"/>
  <c r="Q88" i="14"/>
  <c r="P88" i="14" s="1"/>
  <c r="O87" i="14"/>
  <c r="N87" i="14" s="1"/>
  <c r="K87" i="14"/>
  <c r="J87" i="14" s="1"/>
  <c r="M87" i="14"/>
  <c r="L87" i="14" s="1"/>
  <c r="M88" i="14"/>
  <c r="L88" i="14" s="1"/>
  <c r="Q87" i="14"/>
  <c r="P87" i="14" s="1"/>
  <c r="O88" i="14"/>
  <c r="N88" i="14" s="1"/>
  <c r="G89" i="14"/>
  <c r="F89" i="14"/>
  <c r="H88" i="14"/>
  <c r="D89" i="14" l="1"/>
  <c r="U88" i="14"/>
  <c r="V88" i="14"/>
  <c r="W88" i="14" s="1"/>
  <c r="X88" i="14" s="1"/>
  <c r="H89" i="14"/>
  <c r="F90" i="14"/>
  <c r="D90" i="14" s="1"/>
  <c r="G90" i="14"/>
  <c r="F91" i="14" l="1"/>
  <c r="D91" i="14" s="1"/>
  <c r="M91" i="14" s="1"/>
  <c r="L91" i="14" s="1"/>
  <c r="G91" i="14"/>
  <c r="H90" i="14"/>
  <c r="S90" i="14"/>
  <c r="R90" i="14" s="1"/>
  <c r="V89" i="14"/>
  <c r="W89" i="14" s="1"/>
  <c r="X89" i="14" s="1"/>
  <c r="U89" i="14"/>
  <c r="K90" i="14"/>
  <c r="J90" i="14" s="1"/>
  <c r="S89" i="14"/>
  <c r="R89" i="14" s="1"/>
  <c r="M89" i="14"/>
  <c r="L89" i="14" s="1"/>
  <c r="Q89" i="14"/>
  <c r="P89" i="14" s="1"/>
  <c r="K89" i="14"/>
  <c r="J89" i="14" s="1"/>
  <c r="O89" i="14"/>
  <c r="N89" i="14" s="1"/>
  <c r="O90" i="14"/>
  <c r="N90" i="14" s="1"/>
  <c r="M90" i="14"/>
  <c r="L90" i="14" s="1"/>
  <c r="Q90" i="14"/>
  <c r="P90" i="14" s="1"/>
  <c r="O91" i="14" l="1"/>
  <c r="N91" i="14" s="1"/>
  <c r="K91" i="14"/>
  <c r="J91" i="14" s="1"/>
  <c r="Q91" i="14"/>
  <c r="P91" i="14" s="1"/>
  <c r="V90" i="14"/>
  <c r="W90" i="14" s="1"/>
  <c r="X90" i="14" s="1"/>
  <c r="U90" i="14"/>
  <c r="G92" i="14"/>
  <c r="F92" i="14"/>
  <c r="D92" i="14" s="1"/>
  <c r="H91" i="14"/>
  <c r="S91" i="14"/>
  <c r="R91" i="14" s="1"/>
  <c r="G93" i="14" l="1"/>
  <c r="F93" i="14"/>
  <c r="H92" i="14"/>
  <c r="S92" i="14"/>
  <c r="R92" i="14" s="1"/>
  <c r="O92" i="14"/>
  <c r="N92" i="14" s="1"/>
  <c r="M92" i="14"/>
  <c r="L92" i="14" s="1"/>
  <c r="Q92" i="14"/>
  <c r="P92" i="14" s="1"/>
  <c r="K92" i="14"/>
  <c r="J92" i="14" s="1"/>
  <c r="V91" i="14"/>
  <c r="W91" i="14" s="1"/>
  <c r="X91" i="14" s="1"/>
  <c r="U91" i="14"/>
  <c r="D93" i="14" l="1"/>
  <c r="G94" i="14"/>
  <c r="H93" i="14"/>
  <c r="F94" i="14"/>
  <c r="U92" i="14"/>
  <c r="V92" i="14"/>
  <c r="W92" i="14" s="1"/>
  <c r="X92" i="14" s="1"/>
  <c r="G95" i="14" l="1"/>
  <c r="F95" i="14"/>
  <c r="D95" i="14" s="1"/>
  <c r="H94" i="14"/>
  <c r="V93" i="14"/>
  <c r="W93" i="14" s="1"/>
  <c r="U93" i="14"/>
  <c r="D94" i="14"/>
  <c r="Q94" i="14" s="1"/>
  <c r="P94" i="14" s="1"/>
  <c r="S93" i="14"/>
  <c r="R93" i="14" s="1"/>
  <c r="K93" i="14"/>
  <c r="J93" i="14" s="1"/>
  <c r="O93" i="14"/>
  <c r="N93" i="14" s="1"/>
  <c r="Q93" i="14"/>
  <c r="P93" i="14" s="1"/>
  <c r="M93" i="14"/>
  <c r="L93" i="14" s="1"/>
  <c r="X93" i="14" l="1"/>
  <c r="W2" i="14"/>
  <c r="M94" i="14"/>
  <c r="L94" i="14" s="1"/>
  <c r="O94" i="14"/>
  <c r="N94" i="14" s="1"/>
  <c r="M95" i="14"/>
  <c r="L95" i="14" s="1"/>
  <c r="O95" i="14"/>
  <c r="N95" i="14" s="1"/>
  <c r="Q95" i="14"/>
  <c r="P95" i="14" s="1"/>
  <c r="K95" i="14"/>
  <c r="J95" i="14" s="1"/>
  <c r="S94" i="14"/>
  <c r="R94" i="14" s="1"/>
  <c r="U94" i="14"/>
  <c r="V94" i="14"/>
  <c r="W94" i="14" s="1"/>
  <c r="S95" i="14"/>
  <c r="R95" i="14" s="1"/>
  <c r="K94" i="14"/>
  <c r="J94" i="14" s="1"/>
  <c r="H95" i="14"/>
  <c r="G96" i="14"/>
  <c r="F96" i="14"/>
  <c r="W4" i="14" l="1"/>
  <c r="H20" i="12"/>
  <c r="H23" i="12" s="1"/>
  <c r="H25" i="12" s="1"/>
  <c r="X94" i="14"/>
  <c r="V95" i="14"/>
  <c r="W95" i="14" s="1"/>
  <c r="X95" i="14" s="1"/>
  <c r="U95" i="14"/>
  <c r="D96" i="14"/>
  <c r="F97" i="14"/>
  <c r="D97" i="14" s="1"/>
  <c r="H96" i="14"/>
  <c r="G97" i="14"/>
  <c r="H26" i="12" l="1"/>
  <c r="H35" i="12" s="1"/>
  <c r="K97" i="14"/>
  <c r="J97" i="14" s="1"/>
  <c r="S96" i="14"/>
  <c r="R96" i="14" s="1"/>
  <c r="O96" i="14"/>
  <c r="N96" i="14" s="1"/>
  <c r="Q97" i="14"/>
  <c r="P97" i="14" s="1"/>
  <c r="Q96" i="14"/>
  <c r="P96" i="14" s="1"/>
  <c r="K96" i="14"/>
  <c r="J96" i="14" s="1"/>
  <c r="M96" i="14"/>
  <c r="L96" i="14" s="1"/>
  <c r="M97" i="14"/>
  <c r="L97" i="14" s="1"/>
  <c r="O97" i="14"/>
  <c r="N97" i="14" s="1"/>
  <c r="G98" i="14"/>
  <c r="F98" i="14"/>
  <c r="H97" i="14"/>
  <c r="V96" i="14"/>
  <c r="W96" i="14" s="1"/>
  <c r="X96" i="14" s="1"/>
  <c r="U96" i="14"/>
  <c r="S97" i="14"/>
  <c r="R97" i="14" s="1"/>
  <c r="G99" i="14" l="1"/>
  <c r="F99" i="14"/>
  <c r="D99" i="14" s="1"/>
  <c r="H98" i="14"/>
  <c r="D98" i="14"/>
  <c r="V97" i="14"/>
  <c r="W97" i="14" s="1"/>
  <c r="X97" i="14" s="1"/>
  <c r="U97" i="14"/>
  <c r="U98" i="14" l="1"/>
  <c r="V98" i="14"/>
  <c r="W98" i="14" s="1"/>
  <c r="X98" i="14" s="1"/>
  <c r="S99" i="14"/>
  <c r="R99" i="14" s="1"/>
  <c r="K99" i="14"/>
  <c r="J99" i="14" s="1"/>
  <c r="M98" i="14"/>
  <c r="L98" i="14" s="1"/>
  <c r="M99" i="14"/>
  <c r="L99" i="14" s="1"/>
  <c r="K98" i="14"/>
  <c r="J98" i="14" s="1"/>
  <c r="Q98" i="14"/>
  <c r="P98" i="14" s="1"/>
  <c r="O98" i="14"/>
  <c r="N98" i="14" s="1"/>
  <c r="O99" i="14"/>
  <c r="N99" i="14" s="1"/>
  <c r="S98" i="14"/>
  <c r="R98" i="14" s="1"/>
  <c r="Q99" i="14"/>
  <c r="P99" i="14" s="1"/>
  <c r="H99" i="14"/>
  <c r="G100" i="14"/>
  <c r="F100" i="14"/>
  <c r="D100" i="14" s="1"/>
  <c r="M100" i="14" s="1"/>
  <c r="L100" i="14" s="1"/>
  <c r="O100" i="14" l="1"/>
  <c r="N100" i="14" s="1"/>
  <c r="S100" i="14"/>
  <c r="R100" i="14" s="1"/>
  <c r="K100" i="14"/>
  <c r="J100" i="14" s="1"/>
  <c r="V99" i="14"/>
  <c r="W99" i="14" s="1"/>
  <c r="X99" i="14" s="1"/>
  <c r="U99" i="14"/>
  <c r="F101" i="14"/>
  <c r="D101" i="14" s="1"/>
  <c r="Q101" i="14" s="1"/>
  <c r="P101" i="14" s="1"/>
  <c r="H100" i="14"/>
  <c r="G101" i="14"/>
  <c r="Q100" i="14"/>
  <c r="P100" i="14" s="1"/>
  <c r="G102" i="14" l="1"/>
  <c r="F102" i="14"/>
  <c r="D102" i="14" s="1"/>
  <c r="Q102" i="14" s="1"/>
  <c r="P102" i="14" s="1"/>
  <c r="H101" i="14"/>
  <c r="S101" i="14"/>
  <c r="R101" i="14" s="1"/>
  <c r="O101" i="14"/>
  <c r="N101" i="14" s="1"/>
  <c r="V100" i="14"/>
  <c r="W100" i="14" s="1"/>
  <c r="X100" i="14" s="1"/>
  <c r="U100" i="14"/>
  <c r="K101" i="14"/>
  <c r="J101" i="14" s="1"/>
  <c r="M101" i="14"/>
  <c r="L101" i="14" s="1"/>
  <c r="K102" i="14" l="1"/>
  <c r="J102" i="14" s="1"/>
  <c r="V101" i="14"/>
  <c r="W101" i="14" s="1"/>
  <c r="X101" i="14" s="1"/>
  <c r="U101" i="14"/>
  <c r="S102" i="14"/>
  <c r="R102" i="14" s="1"/>
  <c r="M102" i="14"/>
  <c r="L102" i="14" s="1"/>
  <c r="O102" i="14"/>
  <c r="N102" i="14" s="1"/>
  <c r="G103" i="14"/>
  <c r="F103" i="14"/>
  <c r="D103" i="14" s="1"/>
  <c r="H102" i="14"/>
  <c r="H103" i="14" l="1"/>
  <c r="G104" i="14"/>
  <c r="G105" i="14" s="1"/>
  <c r="F104" i="14"/>
  <c r="D104" i="14" s="1"/>
  <c r="O103" i="14"/>
  <c r="N103" i="14" s="1"/>
  <c r="K103" i="14"/>
  <c r="J103" i="14" s="1"/>
  <c r="U102" i="14"/>
  <c r="V102" i="14"/>
  <c r="W102" i="14" s="1"/>
  <c r="X102" i="14" s="1"/>
  <c r="Q103" i="14"/>
  <c r="P103" i="14" s="1"/>
  <c r="S103" i="14"/>
  <c r="R103" i="14" s="1"/>
  <c r="M103" i="14"/>
  <c r="L103" i="14" s="1"/>
  <c r="S104" i="14" l="1"/>
  <c r="R104" i="14" s="1"/>
  <c r="F105" i="14"/>
  <c r="H104" i="14"/>
  <c r="V103" i="14"/>
  <c r="W103" i="14" s="1"/>
  <c r="X103" i="14" s="1"/>
  <c r="U103" i="14"/>
  <c r="O104" i="14"/>
  <c r="N104" i="14" s="1"/>
  <c r="Q104" i="14"/>
  <c r="P104" i="14" s="1"/>
  <c r="K104" i="14"/>
  <c r="J104" i="14" s="1"/>
  <c r="M104" i="14"/>
  <c r="L104" i="14" s="1"/>
  <c r="D105" i="14" l="1"/>
  <c r="V104" i="14"/>
  <c r="W104" i="14" s="1"/>
  <c r="X104" i="14" s="1"/>
  <c r="U104" i="14"/>
  <c r="F106" i="14"/>
  <c r="D106" i="14" s="1"/>
  <c r="H105" i="14"/>
  <c r="G106" i="14"/>
  <c r="V105" i="14" l="1"/>
  <c r="W105" i="14" s="1"/>
  <c r="U105" i="14"/>
  <c r="G107" i="14"/>
  <c r="H106" i="14"/>
  <c r="F107" i="14"/>
  <c r="D107" i="14" s="1"/>
  <c r="K106" i="14"/>
  <c r="J106" i="14" s="1"/>
  <c r="S105" i="14"/>
  <c r="R105" i="14" s="1"/>
  <c r="M105" i="14"/>
  <c r="L105" i="14" s="1"/>
  <c r="M106" i="14"/>
  <c r="L106" i="14" s="1"/>
  <c r="O106" i="14"/>
  <c r="N106" i="14" s="1"/>
  <c r="O105" i="14"/>
  <c r="N105" i="14" s="1"/>
  <c r="Q105" i="14"/>
  <c r="P105" i="14" s="1"/>
  <c r="Q106" i="14"/>
  <c r="P106" i="14" s="1"/>
  <c r="K105" i="14"/>
  <c r="J105" i="14" s="1"/>
  <c r="S106" i="14"/>
  <c r="R106" i="14" s="1"/>
  <c r="X105" i="14" l="1"/>
  <c r="X2" i="14"/>
  <c r="M107" i="14"/>
  <c r="L107" i="14" s="1"/>
  <c r="O107" i="14"/>
  <c r="N107" i="14" s="1"/>
  <c r="Q107" i="14"/>
  <c r="P107" i="14" s="1"/>
  <c r="K107" i="14"/>
  <c r="J107" i="14" s="1"/>
  <c r="F108" i="14"/>
  <c r="D108" i="14" s="1"/>
  <c r="G108" i="14"/>
  <c r="H107" i="14"/>
  <c r="V106" i="14"/>
  <c r="W106" i="14" s="1"/>
  <c r="U106" i="14"/>
  <c r="S107" i="14"/>
  <c r="R107" i="14" s="1"/>
  <c r="X4" i="14" l="1"/>
  <c r="I20" i="12"/>
  <c r="X106" i="14"/>
  <c r="K108" i="14"/>
  <c r="J108" i="14" s="1"/>
  <c r="V107" i="14"/>
  <c r="W107" i="14" s="1"/>
  <c r="X107" i="14" s="1"/>
  <c r="U107" i="14"/>
  <c r="G109" i="14"/>
  <c r="F109" i="14"/>
  <c r="D109" i="14" s="1"/>
  <c r="H108" i="14"/>
  <c r="Q108" i="14"/>
  <c r="P108" i="14" s="1"/>
  <c r="M108" i="14"/>
  <c r="L108" i="14" s="1"/>
  <c r="O108" i="14"/>
  <c r="N108" i="14" s="1"/>
  <c r="S108" i="14"/>
  <c r="R108" i="14" s="1"/>
  <c r="I23" i="12" l="1"/>
  <c r="I25" i="12" s="1"/>
  <c r="I26" i="12" s="1"/>
  <c r="I35" i="12" s="1"/>
  <c r="K109" i="14"/>
  <c r="J109" i="14" s="1"/>
  <c r="O109" i="14"/>
  <c r="N109" i="14" s="1"/>
  <c r="G110" i="14"/>
  <c r="F110" i="14"/>
  <c r="D110" i="14" s="1"/>
  <c r="H109" i="14"/>
  <c r="S109" i="14"/>
  <c r="R109" i="14" s="1"/>
  <c r="M109" i="14"/>
  <c r="L109" i="14" s="1"/>
  <c r="Q109" i="14"/>
  <c r="P109" i="14" s="1"/>
  <c r="V108" i="14"/>
  <c r="W108" i="14" s="1"/>
  <c r="X108" i="14" s="1"/>
  <c r="U108" i="14"/>
  <c r="B40" i="12" l="1"/>
  <c r="B39" i="12"/>
  <c r="K110" i="14"/>
  <c r="J110" i="14" s="1"/>
  <c r="S110" i="14"/>
  <c r="R110" i="14" s="1"/>
  <c r="M110" i="14"/>
  <c r="L110" i="14" s="1"/>
  <c r="H110" i="14"/>
  <c r="G111" i="14"/>
  <c r="F111" i="14"/>
  <c r="D111" i="14" s="1"/>
  <c r="O110" i="14"/>
  <c r="N110" i="14" s="1"/>
  <c r="Q110" i="14"/>
  <c r="P110" i="14" s="1"/>
  <c r="U109" i="14"/>
  <c r="V109" i="14"/>
  <c r="W109" i="14" s="1"/>
  <c r="X109" i="14" s="1"/>
  <c r="Q111" i="14" l="1"/>
  <c r="P111" i="14" s="1"/>
  <c r="M111" i="14"/>
  <c r="L111" i="14" s="1"/>
  <c r="S111" i="14"/>
  <c r="R111" i="14" s="1"/>
  <c r="O111" i="14"/>
  <c r="N111" i="14" s="1"/>
  <c r="K111" i="14"/>
  <c r="J111" i="14" s="1"/>
  <c r="F112" i="14"/>
  <c r="D112" i="14" s="1"/>
  <c r="H111" i="14"/>
  <c r="G112" i="14"/>
  <c r="V110" i="14"/>
  <c r="W110" i="14" s="1"/>
  <c r="X110" i="14" s="1"/>
  <c r="U110" i="14"/>
  <c r="M112" i="14" l="1"/>
  <c r="L112" i="14" s="1"/>
  <c r="O112" i="14"/>
  <c r="N112" i="14" s="1"/>
  <c r="G113" i="14"/>
  <c r="F113" i="14"/>
  <c r="D113" i="14" s="1"/>
  <c r="H112" i="14"/>
  <c r="V111" i="14"/>
  <c r="W111" i="14" s="1"/>
  <c r="X111" i="14" s="1"/>
  <c r="U111" i="14"/>
  <c r="S112" i="14"/>
  <c r="R112" i="14" s="1"/>
  <c r="Q112" i="14"/>
  <c r="P112" i="14" s="1"/>
  <c r="K112" i="14"/>
  <c r="J112" i="14" s="1"/>
  <c r="S113" i="14" l="1"/>
  <c r="R113" i="14" s="1"/>
  <c r="Q113" i="14"/>
  <c r="P113" i="14" s="1"/>
  <c r="O113" i="14"/>
  <c r="N113" i="14" s="1"/>
  <c r="V112" i="14"/>
  <c r="W112" i="14" s="1"/>
  <c r="X112" i="14" s="1"/>
  <c r="U112" i="14"/>
  <c r="G114" i="14"/>
  <c r="H114" i="14" s="1"/>
  <c r="F114" i="14"/>
  <c r="H113" i="14"/>
  <c r="K113" i="14"/>
  <c r="J113" i="14" s="1"/>
  <c r="M113" i="14"/>
  <c r="L113" i="14" s="1"/>
  <c r="V114" i="14" l="1"/>
  <c r="W114" i="14" s="1"/>
  <c r="X114" i="14" s="1"/>
  <c r="D114" i="14"/>
  <c r="U113" i="14"/>
  <c r="V113" i="14"/>
  <c r="W113" i="14" s="1"/>
  <c r="X113" i="14" s="1"/>
  <c r="G115" i="14"/>
  <c r="H115" i="14" s="1"/>
  <c r="F115" i="14"/>
  <c r="V115" i="14" l="1"/>
  <c r="W115" i="14" s="1"/>
  <c r="X115" i="14" s="1"/>
  <c r="S114" i="14"/>
  <c r="R114" i="14" s="1"/>
  <c r="O114" i="14"/>
  <c r="N114" i="14" s="1"/>
  <c r="M114" i="14"/>
  <c r="L114" i="14" s="1"/>
  <c r="Q114" i="14"/>
  <c r="P114" i="14" s="1"/>
  <c r="K114" i="14"/>
  <c r="J114" i="14" s="1"/>
  <c r="U114" i="14"/>
  <c r="D115" i="14"/>
  <c r="M115" i="14" s="1"/>
  <c r="L115" i="14" s="1"/>
  <c r="F116" i="14"/>
  <c r="G116" i="14"/>
  <c r="H116" i="14" s="1"/>
  <c r="O115" i="14" l="1"/>
  <c r="N115" i="14" s="1"/>
  <c r="Q115" i="14"/>
  <c r="P115" i="14" s="1"/>
  <c r="K115" i="14"/>
  <c r="J115" i="14" s="1"/>
  <c r="V116" i="14"/>
  <c r="W116" i="14" s="1"/>
  <c r="X116" i="14" s="1"/>
  <c r="S115" i="14"/>
  <c r="R115" i="14" s="1"/>
  <c r="U115" i="14"/>
  <c r="D116" i="14"/>
  <c r="K116" i="14" s="1"/>
  <c r="J116" i="14" s="1"/>
  <c r="G117" i="14"/>
  <c r="H117" i="14" s="1"/>
  <c r="F117" i="14"/>
  <c r="S116" i="14" l="1"/>
  <c r="R116" i="14" s="1"/>
  <c r="Q116" i="14"/>
  <c r="P116" i="14" s="1"/>
  <c r="O116" i="14"/>
  <c r="N116" i="14" s="1"/>
  <c r="M116" i="14"/>
  <c r="L116" i="14" s="1"/>
  <c r="V117" i="14"/>
  <c r="W117" i="14" s="1"/>
  <c r="U116" i="14"/>
  <c r="D117" i="14"/>
  <c r="F118" i="14"/>
  <c r="G118" i="14"/>
  <c r="H118" i="14" s="1"/>
  <c r="X117" i="14" l="1"/>
  <c r="Y2" i="14"/>
  <c r="Y4" i="14" s="1"/>
  <c r="S117" i="14"/>
  <c r="R117" i="14" s="1"/>
  <c r="M117" i="14"/>
  <c r="L117" i="14" s="1"/>
  <c r="V118" i="14"/>
  <c r="W118" i="14" s="1"/>
  <c r="Q117" i="14"/>
  <c r="P117" i="14" s="1"/>
  <c r="U117" i="14"/>
  <c r="O117" i="14"/>
  <c r="N117" i="14" s="1"/>
  <c r="K117" i="14"/>
  <c r="J117" i="14" s="1"/>
  <c r="D118" i="14"/>
  <c r="U118" i="14" s="1"/>
  <c r="G119" i="14"/>
  <c r="H119" i="14" s="1"/>
  <c r="F119" i="14"/>
  <c r="Q118" i="14" l="1"/>
  <c r="P118" i="14" s="1"/>
  <c r="O118" i="14"/>
  <c r="N118" i="14" s="1"/>
  <c r="X118" i="14"/>
  <c r="V119" i="14"/>
  <c r="W119" i="14" s="1"/>
  <c r="X119" i="14" s="1"/>
  <c r="S118" i="14"/>
  <c r="R118" i="14" s="1"/>
  <c r="M118" i="14"/>
  <c r="L118" i="14" s="1"/>
  <c r="K118" i="14"/>
  <c r="J118" i="14" s="1"/>
  <c r="D119" i="14"/>
  <c r="U119" i="14" s="1"/>
  <c r="F120" i="14"/>
  <c r="G120" i="14"/>
  <c r="H120" i="14" s="1"/>
  <c r="K119" i="14" l="1"/>
  <c r="J119" i="14" s="1"/>
  <c r="V120" i="14"/>
  <c r="W120" i="14" s="1"/>
  <c r="X120" i="14" s="1"/>
  <c r="S119" i="14"/>
  <c r="R119" i="14" s="1"/>
  <c r="O119" i="14"/>
  <c r="N119" i="14" s="1"/>
  <c r="Q119" i="14"/>
  <c r="P119" i="14" s="1"/>
  <c r="M119" i="14"/>
  <c r="L119" i="14" s="1"/>
  <c r="D120" i="14"/>
  <c r="Q120" i="14" s="1"/>
  <c r="P120" i="14" s="1"/>
  <c r="G121" i="14"/>
  <c r="H121" i="14" s="1"/>
  <c r="F121" i="14"/>
  <c r="K120" i="14" l="1"/>
  <c r="J120" i="14" s="1"/>
  <c r="O120" i="14"/>
  <c r="N120" i="14" s="1"/>
  <c r="V121" i="14"/>
  <c r="W121" i="14" s="1"/>
  <c r="X121" i="14" s="1"/>
  <c r="S120" i="14"/>
  <c r="R120" i="14" s="1"/>
  <c r="M120" i="14"/>
  <c r="L120" i="14" s="1"/>
  <c r="U120" i="14"/>
  <c r="D121" i="14"/>
  <c r="U121" i="14" s="1"/>
  <c r="F122" i="14"/>
  <c r="G122" i="14"/>
  <c r="H122" i="14" s="1"/>
  <c r="O121" i="14" l="1"/>
  <c r="N121" i="14" s="1"/>
  <c r="K121" i="14"/>
  <c r="J121" i="14" s="1"/>
  <c r="V122" i="14"/>
  <c r="W122" i="14" s="1"/>
  <c r="X122" i="14" s="1"/>
  <c r="S121" i="14"/>
  <c r="R121" i="14" s="1"/>
  <c r="M121" i="14"/>
  <c r="L121" i="14" s="1"/>
  <c r="Q121" i="14"/>
  <c r="P121" i="14" s="1"/>
  <c r="D122" i="14"/>
  <c r="K122" i="14" s="1"/>
  <c r="J122" i="14" s="1"/>
  <c r="G123" i="14"/>
  <c r="H123" i="14" s="1"/>
  <c r="F123" i="14"/>
  <c r="O122" i="14" l="1"/>
  <c r="N122" i="14" s="1"/>
  <c r="V123" i="14"/>
  <c r="W123" i="14" s="1"/>
  <c r="X123" i="14" s="1"/>
  <c r="S122" i="14"/>
  <c r="R122" i="14" s="1"/>
  <c r="M122" i="14"/>
  <c r="L122" i="14" s="1"/>
  <c r="Q122" i="14"/>
  <c r="P122" i="14" s="1"/>
  <c r="U122" i="14"/>
  <c r="D123" i="14"/>
  <c r="O123" i="14" s="1"/>
  <c r="N123" i="14" s="1"/>
  <c r="F124" i="14"/>
  <c r="G124" i="14"/>
  <c r="H124" i="14" s="1"/>
  <c r="Q123" i="14" l="1"/>
  <c r="P123" i="14" s="1"/>
  <c r="S123" i="14"/>
  <c r="R123" i="14" s="1"/>
  <c r="M123" i="14"/>
  <c r="L123" i="14" s="1"/>
  <c r="V124" i="14"/>
  <c r="W124" i="14" s="1"/>
  <c r="X124" i="14" s="1"/>
  <c r="K123" i="14"/>
  <c r="J123" i="14" s="1"/>
  <c r="U123" i="14"/>
  <c r="D124" i="14"/>
  <c r="O124" i="14" s="1"/>
  <c r="N124" i="14" s="1"/>
  <c r="G125" i="14"/>
  <c r="H125" i="14" s="1"/>
  <c r="F125" i="14"/>
  <c r="U124" i="14" l="1"/>
  <c r="V125" i="14"/>
  <c r="W125" i="14" s="1"/>
  <c r="X125" i="14" s="1"/>
  <c r="S124" i="14"/>
  <c r="R124" i="14" s="1"/>
  <c r="M124" i="14"/>
  <c r="L124" i="14" s="1"/>
  <c r="K124" i="14"/>
  <c r="J124" i="14" s="1"/>
  <c r="Q124" i="14"/>
  <c r="P124" i="14" s="1"/>
  <c r="D125" i="14"/>
  <c r="G126" i="14"/>
  <c r="H126" i="14" s="1"/>
  <c r="F126" i="14"/>
  <c r="V126" i="14" l="1"/>
  <c r="W126" i="14" s="1"/>
  <c r="X126" i="14" s="1"/>
  <c r="S125" i="14"/>
  <c r="R125" i="14" s="1"/>
  <c r="O125" i="14"/>
  <c r="N125" i="14" s="1"/>
  <c r="M125" i="14"/>
  <c r="L125" i="14" s="1"/>
  <c r="Q125" i="14"/>
  <c r="P125" i="14" s="1"/>
  <c r="U125" i="14"/>
  <c r="K125" i="14"/>
  <c r="J125" i="14" s="1"/>
  <c r="D126" i="14"/>
  <c r="K126" i="14" s="1"/>
  <c r="J126" i="14" s="1"/>
  <c r="G127" i="14"/>
  <c r="H127" i="14" s="1"/>
  <c r="F127" i="14"/>
  <c r="M126" i="14" l="1"/>
  <c r="L126" i="14" s="1"/>
  <c r="V127" i="14"/>
  <c r="W127" i="14" s="1"/>
  <c r="X127" i="14" s="1"/>
  <c r="S126" i="14"/>
  <c r="R126" i="14" s="1"/>
  <c r="O126" i="14"/>
  <c r="N126" i="14" s="1"/>
  <c r="Q126" i="14"/>
  <c r="P126" i="14" s="1"/>
  <c r="U126" i="14"/>
  <c r="D127" i="14"/>
  <c r="F128" i="14"/>
  <c r="G128" i="14"/>
  <c r="H128" i="14" s="1"/>
  <c r="V128" i="14" l="1"/>
  <c r="W128" i="14" s="1"/>
  <c r="X128" i="14" s="1"/>
  <c r="K127" i="14"/>
  <c r="J127" i="14" s="1"/>
  <c r="S127" i="14"/>
  <c r="R127" i="14" s="1"/>
  <c r="M127" i="14"/>
  <c r="L127" i="14" s="1"/>
  <c r="O127" i="14"/>
  <c r="N127" i="14" s="1"/>
  <c r="Q127" i="14"/>
  <c r="P127" i="14" s="1"/>
  <c r="U127" i="14"/>
  <c r="D128" i="14"/>
  <c r="U128" i="14" s="1"/>
  <c r="G129" i="14"/>
  <c r="H129" i="14" s="1"/>
  <c r="F129" i="14"/>
  <c r="Q128" i="14" l="1"/>
  <c r="P128" i="14" s="1"/>
  <c r="K128" i="14"/>
  <c r="J128" i="14" s="1"/>
  <c r="V129" i="14"/>
  <c r="W129" i="14" s="1"/>
  <c r="S128" i="14"/>
  <c r="R128" i="14" s="1"/>
  <c r="M128" i="14"/>
  <c r="L128" i="14" s="1"/>
  <c r="O128" i="14"/>
  <c r="N128" i="14" s="1"/>
  <c r="D129" i="14"/>
  <c r="F130" i="14"/>
  <c r="G130" i="14"/>
  <c r="H130" i="14" s="1"/>
  <c r="X129" i="14" l="1"/>
  <c r="Z2" i="14"/>
  <c r="Z4" i="14" s="1"/>
  <c r="V130" i="14"/>
  <c r="W130" i="14" s="1"/>
  <c r="S129" i="14"/>
  <c r="R129" i="14" s="1"/>
  <c r="Q129" i="14"/>
  <c r="P129" i="14" s="1"/>
  <c r="K129" i="14"/>
  <c r="J129" i="14" s="1"/>
  <c r="O129" i="14"/>
  <c r="N129" i="14" s="1"/>
  <c r="M129" i="14"/>
  <c r="L129" i="14" s="1"/>
  <c r="U129" i="14"/>
  <c r="D130" i="14"/>
  <c r="K130" i="14" s="1"/>
  <c r="J130" i="14" s="1"/>
  <c r="G131" i="14"/>
  <c r="H131" i="14" s="1"/>
  <c r="F131" i="14"/>
  <c r="O130" i="14" l="1"/>
  <c r="N130" i="14" s="1"/>
  <c r="X130" i="14"/>
  <c r="Q130" i="14"/>
  <c r="P130" i="14" s="1"/>
  <c r="M130" i="14"/>
  <c r="L130" i="14" s="1"/>
  <c r="V131" i="14"/>
  <c r="W131" i="14" s="1"/>
  <c r="X131" i="14" s="1"/>
  <c r="S130" i="14"/>
  <c r="R130" i="14" s="1"/>
  <c r="U130" i="14"/>
  <c r="D131" i="14"/>
  <c r="U131" i="14" s="1"/>
  <c r="F132" i="14"/>
  <c r="G132" i="14"/>
  <c r="H132" i="14" s="1"/>
  <c r="Q131" i="14" l="1"/>
  <c r="P131" i="14" s="1"/>
  <c r="M131" i="14"/>
  <c r="L131" i="14" s="1"/>
  <c r="K131" i="14"/>
  <c r="J131" i="14" s="1"/>
  <c r="V132" i="14"/>
  <c r="W132" i="14" s="1"/>
  <c r="X132" i="14" s="1"/>
  <c r="S131" i="14"/>
  <c r="R131" i="14" s="1"/>
  <c r="O131" i="14"/>
  <c r="N131" i="14" s="1"/>
  <c r="D132" i="14"/>
  <c r="G133" i="14"/>
  <c r="H133" i="14" s="1"/>
  <c r="F133" i="14"/>
  <c r="V133" i="14" l="1"/>
  <c r="W133" i="14" s="1"/>
  <c r="X133" i="14" s="1"/>
  <c r="S132" i="14"/>
  <c r="R132" i="14" s="1"/>
  <c r="Q132" i="14"/>
  <c r="P132" i="14" s="1"/>
  <c r="M132" i="14"/>
  <c r="L132" i="14" s="1"/>
  <c r="K132" i="14"/>
  <c r="J132" i="14" s="1"/>
  <c r="O132" i="14"/>
  <c r="N132" i="14" s="1"/>
  <c r="U132" i="14"/>
  <c r="D133" i="14"/>
  <c r="F134" i="14"/>
  <c r="G134" i="14"/>
  <c r="H134" i="14" s="1"/>
  <c r="S133" i="14" l="1"/>
  <c r="R133" i="14" s="1"/>
  <c r="K133" i="14"/>
  <c r="J133" i="14" s="1"/>
  <c r="M133" i="14"/>
  <c r="L133" i="14" s="1"/>
  <c r="V134" i="14"/>
  <c r="W134" i="14" s="1"/>
  <c r="X134" i="14" s="1"/>
  <c r="U133" i="14"/>
  <c r="Q133" i="14"/>
  <c r="P133" i="14" s="1"/>
  <c r="O133" i="14"/>
  <c r="N133" i="14" s="1"/>
  <c r="D134" i="14"/>
  <c r="G135" i="14"/>
  <c r="H135" i="14" s="1"/>
  <c r="F135" i="14"/>
  <c r="Q134" i="14" l="1"/>
  <c r="P134" i="14" s="1"/>
  <c r="O134" i="14"/>
  <c r="N134" i="14" s="1"/>
  <c r="K134" i="14"/>
  <c r="J134" i="14" s="1"/>
  <c r="U134" i="14"/>
  <c r="S134" i="14"/>
  <c r="R134" i="14" s="1"/>
  <c r="M134" i="14"/>
  <c r="L134" i="14" s="1"/>
  <c r="V135" i="14"/>
  <c r="W135" i="14" s="1"/>
  <c r="X135" i="14" s="1"/>
  <c r="D135" i="14"/>
  <c r="F136" i="14"/>
  <c r="G136" i="14"/>
  <c r="H136" i="14" s="1"/>
  <c r="S135" i="14" l="1"/>
  <c r="R135" i="14" s="1"/>
  <c r="K135" i="14"/>
  <c r="J135" i="14" s="1"/>
  <c r="O135" i="14"/>
  <c r="N135" i="14" s="1"/>
  <c r="U135" i="14"/>
  <c r="V136" i="14"/>
  <c r="W136" i="14" s="1"/>
  <c r="X136" i="14" s="1"/>
  <c r="Q135" i="14"/>
  <c r="P135" i="14" s="1"/>
  <c r="M135" i="14"/>
  <c r="L135" i="14" s="1"/>
  <c r="D136" i="14"/>
  <c r="Q136" i="14" s="1"/>
  <c r="P136" i="14" s="1"/>
  <c r="G137" i="14"/>
  <c r="H137" i="14" s="1"/>
  <c r="F137" i="14"/>
  <c r="U136" i="14" l="1"/>
  <c r="V137" i="14"/>
  <c r="W137" i="14" s="1"/>
  <c r="X137" i="14" s="1"/>
  <c r="S136" i="14"/>
  <c r="R136" i="14" s="1"/>
  <c r="O136" i="14"/>
  <c r="N136" i="14" s="1"/>
  <c r="K136" i="14"/>
  <c r="J136" i="14" s="1"/>
  <c r="M136" i="14"/>
  <c r="L136" i="14" s="1"/>
  <c r="D137" i="14"/>
  <c r="U137" i="14" s="1"/>
  <c r="G138" i="14"/>
  <c r="H138" i="14" s="1"/>
  <c r="F138" i="14"/>
  <c r="Q137" i="14" l="1"/>
  <c r="P137" i="14" s="1"/>
  <c r="M137" i="14"/>
  <c r="L137" i="14" s="1"/>
  <c r="K137" i="14"/>
  <c r="J137" i="14" s="1"/>
  <c r="V138" i="14"/>
  <c r="W138" i="14" s="1"/>
  <c r="X138" i="14" s="1"/>
  <c r="S137" i="14"/>
  <c r="R137" i="14" s="1"/>
  <c r="O137" i="14"/>
  <c r="N137" i="14" s="1"/>
  <c r="D138" i="14"/>
  <c r="K138" i="14" s="1"/>
  <c r="J138" i="14" s="1"/>
  <c r="G139" i="14"/>
  <c r="H139" i="14" s="1"/>
  <c r="F139" i="14"/>
  <c r="Q138" i="14" l="1"/>
  <c r="P138" i="14" s="1"/>
  <c r="V139" i="14"/>
  <c r="W139" i="14" s="1"/>
  <c r="X139" i="14" s="1"/>
  <c r="S138" i="14"/>
  <c r="R138" i="14" s="1"/>
  <c r="O138" i="14"/>
  <c r="N138" i="14" s="1"/>
  <c r="M138" i="14"/>
  <c r="L138" i="14" s="1"/>
  <c r="U138" i="14"/>
  <c r="D139" i="14"/>
  <c r="F140" i="14"/>
  <c r="G140" i="14"/>
  <c r="H140" i="14" s="1"/>
  <c r="K139" i="14" l="1"/>
  <c r="J139" i="14" s="1"/>
  <c r="S139" i="14"/>
  <c r="R139" i="14" s="1"/>
  <c r="M139" i="14"/>
  <c r="L139" i="14" s="1"/>
  <c r="Q139" i="14"/>
  <c r="P139" i="14" s="1"/>
  <c r="U139" i="14"/>
  <c r="V140" i="14"/>
  <c r="W140" i="14" s="1"/>
  <c r="X140" i="14" s="1"/>
  <c r="O139" i="14"/>
  <c r="N139" i="14" s="1"/>
  <c r="D140" i="14"/>
  <c r="G141" i="14"/>
  <c r="H141" i="14" s="1"/>
  <c r="F141" i="14"/>
  <c r="K140" i="14" l="1"/>
  <c r="J140" i="14" s="1"/>
  <c r="Q140" i="14"/>
  <c r="P140" i="14" s="1"/>
  <c r="S140" i="14"/>
  <c r="R140" i="14" s="1"/>
  <c r="U140" i="14"/>
  <c r="V141" i="14"/>
  <c r="W141" i="14" s="1"/>
  <c r="O140" i="14"/>
  <c r="N140" i="14" s="1"/>
  <c r="M140" i="14"/>
  <c r="L140" i="14" s="1"/>
  <c r="D141" i="14"/>
  <c r="S141" i="14" s="1"/>
  <c r="R141" i="14" s="1"/>
  <c r="F19" i="14"/>
  <c r="X141" i="14" l="1"/>
  <c r="X21" i="14" s="1"/>
  <c r="AA2" i="14"/>
  <c r="AA4" i="14" s="1"/>
  <c r="O141" i="14"/>
  <c r="N141" i="14" s="1"/>
  <c r="K141" i="14"/>
  <c r="J141" i="14" s="1"/>
  <c r="M141" i="14"/>
  <c r="L141" i="14" s="1"/>
  <c r="U141" i="14"/>
  <c r="Q141" i="14"/>
  <c r="P141" i="14" s="1"/>
  <c r="G18" i="14"/>
  <c r="D18" i="14" s="1"/>
  <c r="D19" i="14"/>
  <c r="O19" i="14" l="1"/>
  <c r="O18" i="14"/>
  <c r="M18" i="14"/>
  <c r="M19" i="14"/>
  <c r="Q18" i="14"/>
  <c r="Q19" i="14"/>
  <c r="K19" i="14"/>
  <c r="K18" i="14"/>
  <c r="S18" i="14"/>
  <c r="S19" i="14"/>
</calcChain>
</file>

<file path=xl/comments1.xml><?xml version="1.0" encoding="utf-8"?>
<comments xmlns="http://schemas.openxmlformats.org/spreadsheetml/2006/main">
  <authors>
    <author>zanninie</author>
  </authors>
  <commentList>
    <comment ref="B9" authorId="0" shapeId="0">
      <text>
        <r>
          <rPr>
            <b/>
            <sz val="8"/>
            <color indexed="81"/>
            <rFont val="Tahoma"/>
            <family val="2"/>
          </rPr>
          <t>ACLARACIÓN: A SU VALOR DE COTIZACIÓN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Natalia</author>
    <author>Veronica Chuliber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>Deben correlatividad con las ultimas ventas presentadas en los libro IVA ventas post bce</t>
        </r>
      </text>
    </comment>
    <comment ref="A12" authorId="0" shapeId="0">
      <text>
        <r>
          <rPr>
            <sz val="9"/>
            <color indexed="81"/>
            <rFont val="Tahoma"/>
            <family val="2"/>
          </rPr>
          <t>Deben correlatividad con los ultimos presentados en los bces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>Para monotributistas y unipersonales, debe amortizar el bien que adquiere por la inversión, en caso que corresponda</t>
        </r>
      </text>
    </comment>
    <comment ref="A29" authorId="0" shapeId="0">
      <text>
        <r>
          <rPr>
            <sz val="9"/>
            <color indexed="81"/>
            <rFont val="Tahoma"/>
            <family val="2"/>
          </rPr>
          <t>El importe de la inversión es neta de IVA</t>
        </r>
      </text>
    </comment>
    <comment ref="A31" authorId="0" shapeId="0">
      <text>
        <r>
          <rPr>
            <sz val="9"/>
            <color indexed="81"/>
            <rFont val="Tahoma"/>
            <family val="2"/>
          </rPr>
          <t>El préstamo solo financia el 15% neto de IVA</t>
        </r>
      </text>
    </comment>
    <comment ref="A32" authorId="0" shapeId="0">
      <text>
        <r>
          <rPr>
            <sz val="9"/>
            <color indexed="81"/>
            <rFont val="Tahoma"/>
            <family val="2"/>
          </rPr>
          <t>Inversión neta de IVA, por el % que aplica según el segmento de Pyme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Natalia:</t>
        </r>
        <r>
          <rPr>
            <sz val="9"/>
            <color indexed="81"/>
            <rFont val="Tahoma"/>
            <family val="2"/>
          </rPr>
          <t xml:space="preserve">
Hasta 2 decimales inclusive</t>
        </r>
      </text>
    </comment>
    <comment ref="A47" authorId="1" shapeId="0">
      <text>
        <r>
          <rPr>
            <b/>
            <sz val="9"/>
            <color indexed="81"/>
            <rFont val="Tahoma"/>
            <family val="2"/>
          </rPr>
          <t>Veronica Chuliber:</t>
        </r>
        <r>
          <rPr>
            <sz val="9"/>
            <color indexed="81"/>
            <rFont val="Tahoma"/>
            <family val="2"/>
          </rPr>
          <t xml:space="preserve">
ventas del estado de resultados
</t>
        </r>
      </text>
    </comment>
  </commentList>
</comments>
</file>

<file path=xl/sharedStrings.xml><?xml version="1.0" encoding="utf-8"?>
<sst xmlns="http://schemas.openxmlformats.org/spreadsheetml/2006/main" count="584" uniqueCount="429">
  <si>
    <t>ANALISIS PERSONA HUMANA - RESPONSABLE INSCRIPTO</t>
  </si>
  <si>
    <t>Fecha de la Manifestación de Bienes</t>
  </si>
  <si>
    <t>ACTIVO</t>
  </si>
  <si>
    <t>resultados orientativos</t>
  </si>
  <si>
    <t>ACTIVO CORRIENTE</t>
  </si>
  <si>
    <t>Análisis</t>
  </si>
  <si>
    <t>Liquidez</t>
  </si>
  <si>
    <t>Liquidez corriente = AC / PC</t>
  </si>
  <si>
    <t>Caja y Bancos</t>
  </si>
  <si>
    <t>Vertical</t>
  </si>
  <si>
    <t>Activo Cte.</t>
  </si>
  <si>
    <t>1,5 o mas</t>
  </si>
  <si>
    <t>optimo</t>
  </si>
  <si>
    <t>Efectivo</t>
  </si>
  <si>
    <t>Pasivo Cte.</t>
  </si>
  <si>
    <t>1 - 1,49</t>
  </si>
  <si>
    <t>bueno</t>
  </si>
  <si>
    <t>Moneda Extranjera</t>
  </si>
  <si>
    <t>0,6 - 0,99</t>
  </si>
  <si>
    <t>regular</t>
  </si>
  <si>
    <t>Saldo en cuentas Corrientes Bancarias</t>
  </si>
  <si>
    <t>0-0,59</t>
  </si>
  <si>
    <t>deficiente</t>
  </si>
  <si>
    <t>Otros depósitos</t>
  </si>
  <si>
    <t>Prueba Acida</t>
  </si>
  <si>
    <t>Total caja y Bancos</t>
  </si>
  <si>
    <t>Activo Cte. - Bienes de Cambio</t>
  </si>
  <si>
    <t>PRUEBA ACIDA: Activo Corriente Disponible/Pasivo:</t>
  </si>
  <si>
    <t>Créditos</t>
  </si>
  <si>
    <t>1 O MAS</t>
  </si>
  <si>
    <t>Créditos por cobrar</t>
  </si>
  <si>
    <t>0,6-1</t>
  </si>
  <si>
    <t>Documentos descontados en Banco</t>
  </si>
  <si>
    <t>0,4-0,59</t>
  </si>
  <si>
    <t>Cuentas Menores sin Documentar</t>
  </si>
  <si>
    <t>0-0,39</t>
  </si>
  <si>
    <t>Deficiente</t>
  </si>
  <si>
    <t>Total créditos</t>
  </si>
  <si>
    <t>Endeudamiento</t>
  </si>
  <si>
    <t>Bienes de Cambio</t>
  </si>
  <si>
    <t>Pasivo Total</t>
  </si>
  <si>
    <t>Endeudamiento = P / PN</t>
  </si>
  <si>
    <t>Mercaderías</t>
  </si>
  <si>
    <t>P.N.</t>
  </si>
  <si>
    <t>0 - 0,5</t>
  </si>
  <si>
    <t>Materias Primas</t>
  </si>
  <si>
    <t>0,51 -1</t>
  </si>
  <si>
    <t>Insumos</t>
  </si>
  <si>
    <t>1,01 - 1,2</t>
  </si>
  <si>
    <t>Total Bs. De Cambio</t>
  </si>
  <si>
    <t>Capital Corriente</t>
  </si>
  <si>
    <t>MAYOR A 1,19</t>
  </si>
  <si>
    <t>TOTAL ACTIVO CORRIENTE</t>
  </si>
  <si>
    <t>AC</t>
  </si>
  <si>
    <t>PC</t>
  </si>
  <si>
    <t>ACTIVO NO CORRIENTE</t>
  </si>
  <si>
    <t>Inmuebles</t>
  </si>
  <si>
    <t>Rodados</t>
  </si>
  <si>
    <t>Otros Activos</t>
  </si>
  <si>
    <t>Muebles y útiles</t>
  </si>
  <si>
    <t>Instalaciones</t>
  </si>
  <si>
    <t>TOTAL ACTIVO NO CORRIENTE</t>
  </si>
  <si>
    <t>TOTAL ACTIVO</t>
  </si>
  <si>
    <t>PASIVO</t>
  </si>
  <si>
    <t>PASIVO CORRIENTE</t>
  </si>
  <si>
    <t>Deudas Comerciales</t>
  </si>
  <si>
    <t>Deudas Financieras</t>
  </si>
  <si>
    <t xml:space="preserve">Deudas fiscales </t>
  </si>
  <si>
    <t>Otras deudas</t>
  </si>
  <si>
    <t>TOTAL PASIVO CORRIENTE</t>
  </si>
  <si>
    <t>PASIVO NO CORRIENTE</t>
  </si>
  <si>
    <t>Deudas fiscales</t>
  </si>
  <si>
    <t xml:space="preserve"> Otras deudas</t>
  </si>
  <si>
    <t>TOTAL PASIVO NO CORRIENTE</t>
  </si>
  <si>
    <t>TOTAL PASIVO</t>
  </si>
  <si>
    <t>PATRIMINIO NETO</t>
  </si>
  <si>
    <t>ANALISIS PERSONA JURÍDICA</t>
  </si>
  <si>
    <t>1- SITUACIÓN FINANCIERA</t>
  </si>
  <si>
    <t>Activo</t>
  </si>
  <si>
    <t>Total</t>
  </si>
  <si>
    <t>Corriente</t>
  </si>
  <si>
    <t xml:space="preserve">Bienes de Uso </t>
  </si>
  <si>
    <t>Cuentas particulares</t>
  </si>
  <si>
    <t>Bienes de cambio no Corrientes</t>
  </si>
  <si>
    <t>Bienes de Cambio Corrientes</t>
  </si>
  <si>
    <t>Creditos por ventas o servicios Corrientes</t>
  </si>
  <si>
    <t>Creditos por ventas o servicios no Corrientes</t>
  </si>
  <si>
    <t>Pasivo</t>
  </si>
  <si>
    <t>Cuentas por pagar corrientes</t>
  </si>
  <si>
    <t>Cuentas por pagar no corrientes</t>
  </si>
  <si>
    <t>Deudas bancarias/Financieras Corrientes</t>
  </si>
  <si>
    <t>Resultado</t>
  </si>
  <si>
    <t>Patrimonio Neto Total al cierre</t>
  </si>
  <si>
    <t>Resultado Ejercicio</t>
  </si>
  <si>
    <t>Rdo. Antes de Imp. Gcias</t>
  </si>
  <si>
    <t>Amortizaciones Ejercicio</t>
  </si>
  <si>
    <t>P.N. Aportes Irrevocables</t>
  </si>
  <si>
    <t>P.N. Rdos. no asignados</t>
  </si>
  <si>
    <t>Rdo. Fin y x Ten.</t>
  </si>
  <si>
    <t>Rdo. Extraordinarios</t>
  </si>
  <si>
    <t>Importancia del Pasivo Exigible</t>
  </si>
  <si>
    <t>Imp. Ganancias</t>
  </si>
  <si>
    <t>P.N. Total al cierre neto de Aportes irrevocables</t>
  </si>
  <si>
    <t>ventas</t>
  </si>
  <si>
    <t>P.N. promedio invertido del ejercicio analizado</t>
  </si>
  <si>
    <t>PT</t>
  </si>
  <si>
    <t>ventas promedio</t>
  </si>
  <si>
    <t>Resultado Operativo</t>
  </si>
  <si>
    <t>flujo de fondos ACTIVIDADES OPERATIVAS</t>
  </si>
  <si>
    <t>2- SITUACIÓN PATRIMONIAL</t>
  </si>
  <si>
    <t>Endeudamiento a Largo Plazo En Ventas</t>
  </si>
  <si>
    <t>Pasivo No Corriente</t>
  </si>
  <si>
    <t>Ventas</t>
  </si>
  <si>
    <t>menos de 0,5 es bajo (resultado optimo)</t>
  </si>
  <si>
    <t>mayor a  1- 1,5 puede ser considerado alto (deficiente)</t>
  </si>
  <si>
    <t>Endeudamiento a Corto Plazo En Ventas</t>
  </si>
  <si>
    <t>Pasivo Corriente</t>
  </si>
  <si>
    <t>Solvencia</t>
  </si>
  <si>
    <t>3- SITUACIÓN ECONOMICA</t>
  </si>
  <si>
    <t>RPN (rentabilidad de los propietarios)</t>
  </si>
  <si>
    <t>Rtdo Neto</t>
  </si>
  <si>
    <t>P.N. Promedio Invertido</t>
  </si>
  <si>
    <t>RESULTADO DEL EJERCICIO</t>
  </si>
  <si>
    <t>Situación Patrimonial</t>
  </si>
  <si>
    <t>DEFICIENTE</t>
  </si>
  <si>
    <t xml:space="preserve">SITUACION </t>
  </si>
  <si>
    <t>MALA</t>
  </si>
  <si>
    <t>Situación Financiera</t>
  </si>
  <si>
    <t>AJUSTADA</t>
  </si>
  <si>
    <t>Situación Económica</t>
  </si>
  <si>
    <t>BUENA</t>
  </si>
  <si>
    <t>OPTIMA</t>
  </si>
  <si>
    <t>ANALISIS DE CUANTIFICACION DEL RIESGO DE CREDITO</t>
  </si>
  <si>
    <t>Muy Eficiente</t>
  </si>
  <si>
    <t>DATOS DEL CLIENTE</t>
  </si>
  <si>
    <t>Eficiente</t>
  </si>
  <si>
    <t>Informacion inconsistente y desactualizada</t>
  </si>
  <si>
    <t>Normal</t>
  </si>
  <si>
    <t>Informacion no totalmente consistente y demora de actualizacion</t>
  </si>
  <si>
    <t>NOMBRE</t>
  </si>
  <si>
    <t>Fecha</t>
  </si>
  <si>
    <t>Con Problemas</t>
  </si>
  <si>
    <t xml:space="preserve">Informacion consistente   </t>
  </si>
  <si>
    <t>CUIT</t>
  </si>
  <si>
    <t>Informacion consistente y oportuna</t>
  </si>
  <si>
    <t>ACTIVIDAD</t>
  </si>
  <si>
    <t>Sistemas de informacion</t>
  </si>
  <si>
    <t>INFORMACION CUALITATIVA DEL ENTE</t>
  </si>
  <si>
    <t>Unipersonal</t>
  </si>
  <si>
    <t>Mas de 180 días</t>
  </si>
  <si>
    <t>DIRECCION/GERENCIAMIENTO</t>
  </si>
  <si>
    <t>Irregular</t>
  </si>
  <si>
    <t>de 90 a 180 días</t>
  </si>
  <si>
    <t>S.A.</t>
  </si>
  <si>
    <t>de 30 a 90 días</t>
  </si>
  <si>
    <t>Tipo de Sociedad</t>
  </si>
  <si>
    <t>Puntaje</t>
  </si>
  <si>
    <t>Experiencia en el Rubro</t>
  </si>
  <si>
    <t>S.R.L.</t>
  </si>
  <si>
    <t>a 30 dias</t>
  </si>
  <si>
    <t>UTE</t>
  </si>
  <si>
    <t>Contado</t>
  </si>
  <si>
    <t>OTRA</t>
  </si>
  <si>
    <t>Antigüedad</t>
  </si>
  <si>
    <t>Direccion</t>
  </si>
  <si>
    <t>menos de 2 años</t>
  </si>
  <si>
    <t>Deshonesta</t>
  </si>
  <si>
    <t>Sistemas de Informacion</t>
  </si>
  <si>
    <t>Control  Interno</t>
  </si>
  <si>
    <t>de 2 a 5 años</t>
  </si>
  <si>
    <t>Incompetente y/o deshonesta</t>
  </si>
  <si>
    <t>de 5 a 10 años</t>
  </si>
  <si>
    <t xml:space="preserve">Poca experiencia </t>
  </si>
  <si>
    <t>de 10 a 20 años</t>
  </si>
  <si>
    <t>Calificado y honesto</t>
  </si>
  <si>
    <t>mas de 20 años</t>
  </si>
  <si>
    <t>Altamente calificado/profesional y tecnica</t>
  </si>
  <si>
    <t>ORGANO DE ADMINISTRACION</t>
  </si>
  <si>
    <t>Directivos</t>
  </si>
  <si>
    <t>Nombre</t>
  </si>
  <si>
    <t>Cargo</t>
  </si>
  <si>
    <t>Sit BCRA</t>
  </si>
  <si>
    <t>Buena</t>
  </si>
  <si>
    <t>Optima</t>
  </si>
  <si>
    <t>Integrantes del Grupo Economico</t>
  </si>
  <si>
    <t>Calificacion o Endeudamiento BPN SA</t>
  </si>
  <si>
    <t>Control Interno:</t>
  </si>
  <si>
    <t>No existen</t>
  </si>
  <si>
    <t xml:space="preserve">Adecuados </t>
  </si>
  <si>
    <t>Inadecuados.</t>
  </si>
  <si>
    <t>Aceptables</t>
  </si>
  <si>
    <t>Debiles</t>
  </si>
  <si>
    <t>MERCADO</t>
  </si>
  <si>
    <t>Concentracion de la Clientela</t>
  </si>
  <si>
    <t>Participacion en el Mercado</t>
  </si>
  <si>
    <t>Muy Atomizada</t>
  </si>
  <si>
    <t>Escasa</t>
  </si>
  <si>
    <t>Atomizada</t>
  </si>
  <si>
    <t>Alta</t>
  </si>
  <si>
    <t>Muy Buena</t>
  </si>
  <si>
    <t>Condiciones de Cobranza</t>
  </si>
  <si>
    <t>Tendencias del Mercado</t>
  </si>
  <si>
    <t>Muy Alta</t>
  </si>
  <si>
    <t>Lider</t>
  </si>
  <si>
    <t>Decrecimiento</t>
  </si>
  <si>
    <t>Estancado</t>
  </si>
  <si>
    <t>PROVEEDORES</t>
  </si>
  <si>
    <t>Escaso Crecimiento</t>
  </si>
  <si>
    <t>Crecimiento</t>
  </si>
  <si>
    <t>Proveedores</t>
  </si>
  <si>
    <t>Plazos de Pago</t>
  </si>
  <si>
    <t>Crecimiento Constante</t>
  </si>
  <si>
    <t>Unico</t>
  </si>
  <si>
    <t xml:space="preserve">de 2 a 5 </t>
  </si>
  <si>
    <t>Pocos</t>
  </si>
  <si>
    <t>Varios</t>
  </si>
  <si>
    <t>Muchos</t>
  </si>
  <si>
    <t>Ninguno</t>
  </si>
  <si>
    <t>1 Producto</t>
  </si>
  <si>
    <t>2 Productos</t>
  </si>
  <si>
    <t>3 Productos</t>
  </si>
  <si>
    <t>4 o mas productos</t>
  </si>
  <si>
    <t xml:space="preserve">Flujo de Fondos Netos Económicos </t>
  </si>
  <si>
    <t>VIDA UTIL DEL PROYECTO</t>
  </si>
  <si>
    <t>Concepto/año</t>
  </si>
  <si>
    <t>Año 1</t>
  </si>
  <si>
    <t>Año 2</t>
  </si>
  <si>
    <t>Año 3</t>
  </si>
  <si>
    <t>Año 4</t>
  </si>
  <si>
    <t>Año 5</t>
  </si>
  <si>
    <t>Año 6</t>
  </si>
  <si>
    <t>Año 7</t>
  </si>
  <si>
    <t>Otros ingresos</t>
  </si>
  <si>
    <t>Total Ingresos</t>
  </si>
  <si>
    <t>Amortizaciones (-)</t>
  </si>
  <si>
    <t>Amortizaciones (+)</t>
  </si>
  <si>
    <t>Inversión Activo Fijo</t>
  </si>
  <si>
    <t>TIR</t>
  </si>
  <si>
    <t>ingresos por ventas proyectados año 1</t>
  </si>
  <si>
    <t>ventas ultimo balance (31/12/2022)</t>
  </si>
  <si>
    <t>ventas post balance netas de iva no reexpresadas</t>
  </si>
  <si>
    <t>ventas post balance promediadas netas de iva no reexpresadas</t>
  </si>
  <si>
    <t>Ventas netas de IVA no reexpresadas</t>
  </si>
  <si>
    <t>Indice FACPCE</t>
  </si>
  <si>
    <t>Ventas netas de IVA  reexpresadas</t>
  </si>
  <si>
    <t>TOTAL</t>
  </si>
  <si>
    <t>INFORMACION SOBRE EL FLUJO DE FONDOS PROYECTADOS</t>
  </si>
  <si>
    <t>Riesgo Flujo de fondos</t>
  </si>
  <si>
    <t xml:space="preserve">Razonabilidad de la información </t>
  </si>
  <si>
    <t>Rentabilidad</t>
  </si>
  <si>
    <t>Soporte sensibilidad sobre los costos</t>
  </si>
  <si>
    <t>Soporte sensibilidad sobre las ventas</t>
  </si>
  <si>
    <t>Ventas proyectadas</t>
  </si>
  <si>
    <t>Inconsistente</t>
  </si>
  <si>
    <t>Poco consistente</t>
  </si>
  <si>
    <t>Objetiva</t>
  </si>
  <si>
    <t>Fiable</t>
  </si>
  <si>
    <t>Completa y consistente</t>
  </si>
  <si>
    <t>Hasta 5% de incremento de costos</t>
  </si>
  <si>
    <t>Entre 5% y 10% de incremento de costos</t>
  </si>
  <si>
    <t>Más del 10% de incremento de costos</t>
  </si>
  <si>
    <t>Poco rentable</t>
  </si>
  <si>
    <t>Rentable</t>
  </si>
  <si>
    <t>Muy rentable</t>
  </si>
  <si>
    <t>Hasta 5% de reducción de ventas</t>
  </si>
  <si>
    <t>Entre 5% y 10% de reducción de ventas</t>
  </si>
  <si>
    <t>Más del 10% de reducción de ventas</t>
  </si>
  <si>
    <t>Subestimadas</t>
  </si>
  <si>
    <t>Sobreestimadas</t>
  </si>
  <si>
    <t>Moderadas</t>
  </si>
  <si>
    <t>Razonables</t>
  </si>
  <si>
    <t>Conservadoras</t>
  </si>
  <si>
    <t>Mes</t>
  </si>
  <si>
    <t>Sistema Alemán</t>
  </si>
  <si>
    <t>Tasa anual</t>
  </si>
  <si>
    <t>Períodos por año</t>
  </si>
  <si>
    <t>Tasa período</t>
  </si>
  <si>
    <t>Períodos totales</t>
  </si>
  <si>
    <t>Períodos de pago</t>
  </si>
  <si>
    <t>Períodos de gracia</t>
  </si>
  <si>
    <t xml:space="preserve">Plazo en años:                </t>
  </si>
  <si>
    <t>Monto préstamo</t>
  </si>
  <si>
    <t>Gastos al inicio</t>
  </si>
  <si>
    <t xml:space="preserve">                 Flujo de fondos</t>
  </si>
  <si>
    <t>TIR anual</t>
  </si>
  <si>
    <t>TIR por período</t>
  </si>
  <si>
    <t>PRIMA SEGURO</t>
  </si>
  <si>
    <t>IVA</t>
  </si>
  <si>
    <t>Cuota</t>
  </si>
  <si>
    <t>Intereses</t>
  </si>
  <si>
    <t>Deuda</t>
  </si>
  <si>
    <t>SEGURO (% SOBRE SALDO</t>
  </si>
  <si>
    <t>Períodos</t>
  </si>
  <si>
    <t>CUOTA PURA</t>
  </si>
  <si>
    <t>IVA (SOBRE INTERESES)</t>
  </si>
  <si>
    <t>CUOTA TOTAL</t>
  </si>
  <si>
    <t>0</t>
  </si>
  <si>
    <t xml:space="preserve">Concepto </t>
  </si>
  <si>
    <t>Peso relativo</t>
  </si>
  <si>
    <t xml:space="preserve">Score de Nosis </t>
  </si>
  <si>
    <t>201-400</t>
  </si>
  <si>
    <t>401-600</t>
  </si>
  <si>
    <t>X</t>
  </si>
  <si>
    <t>601-800</t>
  </si>
  <si>
    <t>801-999</t>
  </si>
  <si>
    <t>ANTECEDENTES POR CRÉDITOS TOMADOS CON IADEP O ADENEU</t>
  </si>
  <si>
    <t xml:space="preserve">Situación Mora 5 (más de 360 días) </t>
  </si>
  <si>
    <t>Situación Mora 4 (Paga Entre 180-360 Días)</t>
  </si>
  <si>
    <t>Situación Mora 3 (Paga Entre 90-180 Días)</t>
  </si>
  <si>
    <t>Situación Mora 2 (Paga Entre 30-60 Días)</t>
  </si>
  <si>
    <t>Situación 1: normal (paga entre 0-30 días)/sin creditos</t>
  </si>
  <si>
    <t>x</t>
  </si>
  <si>
    <t>INFORMACION CUALITATIVA DEL ENTE / DIRECCION GERENCIAMIENTO</t>
  </si>
  <si>
    <t xml:space="preserve"> </t>
  </si>
  <si>
    <t xml:space="preserve">Sistemas de informacion </t>
  </si>
  <si>
    <t>Control Interno</t>
  </si>
  <si>
    <t>INFORMACION CUALITATIVA DEL ENTE / MERCADO/ PROVEEDORES</t>
  </si>
  <si>
    <t xml:space="preserve">INDICADORES RELEVANTES DE LOS ESTADOS CONTABLES </t>
  </si>
  <si>
    <t>i.  situación patrimonial</t>
  </si>
  <si>
    <t>ii. Situación Financiera</t>
  </si>
  <si>
    <t>iii. Situacion Economica</t>
  </si>
  <si>
    <t>ANALISIS DEL FLUJO DE FONDOS PROYECTADO</t>
  </si>
  <si>
    <t>PUNTOS</t>
  </si>
  <si>
    <t>CALIFICACION DEL RIESGO</t>
  </si>
  <si>
    <t>MACHETE PARA CE</t>
  </si>
  <si>
    <t>18-34</t>
  </si>
  <si>
    <t>MUY ALTO</t>
  </si>
  <si>
    <t>SE RECOMIENDA EL RECHAZO</t>
  </si>
  <si>
    <t>35-50</t>
  </si>
  <si>
    <t>ALTO</t>
  </si>
  <si>
    <t>RECOMIENDA GARANTIAS REALES O GARANTÍA AUTOLIQUIDABLE</t>
  </si>
  <si>
    <t>51-67</t>
  </si>
  <si>
    <t>MEDIO</t>
  </si>
  <si>
    <t>-</t>
  </si>
  <si>
    <t>68-83</t>
  </si>
  <si>
    <t>BAJO</t>
  </si>
  <si>
    <t>84-100</t>
  </si>
  <si>
    <t>MUY BAJO</t>
  </si>
  <si>
    <t>Conceptos</t>
  </si>
  <si>
    <t>Gastos Financieros</t>
  </si>
  <si>
    <t>Costos personal</t>
  </si>
  <si>
    <t>Gastos Administración y operativos</t>
  </si>
  <si>
    <t>Costos directos</t>
  </si>
  <si>
    <t>Otros egresos</t>
  </si>
  <si>
    <t>Pago intereses otros préstamos</t>
  </si>
  <si>
    <t>Pago Intereses préstamo BID</t>
  </si>
  <si>
    <t>BASE IMPONIBLE</t>
  </si>
  <si>
    <t>Impuesto a las Ganancias 35%</t>
  </si>
  <si>
    <t>Vta maq. Actual</t>
  </si>
  <si>
    <t>Inversión en Capital del trabajo</t>
  </si>
  <si>
    <t>Préstamo BID</t>
  </si>
  <si>
    <t>Pago capital otros préstamos</t>
  </si>
  <si>
    <t>Pago Capital del préstamo BID</t>
  </si>
  <si>
    <t>Flujo de fondos del proyecto</t>
  </si>
  <si>
    <t>Costo de capital</t>
  </si>
  <si>
    <t>VAN 40%</t>
  </si>
  <si>
    <t xml:space="preserve">Remitirse a la pestaña "Premisas" para completar este apartado. 
</t>
  </si>
  <si>
    <t>Incluir en cada uno de los subrubros todo el detalle que considere pertinente, así como cualquier otra información que permita entender la estructura de costos/gastos de la empresa</t>
  </si>
  <si>
    <t>Incluir seguros, gastos bancarios, de mantenimiento de cuenta y todo otro gasto financiero que asuma la empresa (sin considerar intereses por présamos)</t>
  </si>
  <si>
    <t>detalle 1</t>
  </si>
  <si>
    <t>detalle 2</t>
  </si>
  <si>
    <t>detalle 3</t>
  </si>
  <si>
    <t>TOTALES</t>
  </si>
  <si>
    <t>Incluir sueldos directos e indirectos y todo el costo laboral vinculado a las actividades de la empresa actuales y proyectadas</t>
  </si>
  <si>
    <t>Gastos Administración y Operativos</t>
  </si>
  <si>
    <t>Gastos y costos generales de la empresa (aquellos NO contemplados como costos directos): mantenimiento, servicios, gastos oficina, alquileres, gastos generales.</t>
  </si>
  <si>
    <t>Costo de insumos, materiales, bienes y servicios directamente vinculados a la producción del bien o servicio.</t>
  </si>
  <si>
    <t>Gastos comercialización</t>
  </si>
  <si>
    <t>Gastos de distrubución, marketing, comercialización</t>
  </si>
  <si>
    <t>Otros no contemplados</t>
  </si>
  <si>
    <t>Año7</t>
  </si>
  <si>
    <t>Cantidades</t>
  </si>
  <si>
    <t>Precio</t>
  </si>
  <si>
    <t>Ingresos por ventas</t>
  </si>
  <si>
    <t>Ingresos adicionales derivados del proyecto</t>
  </si>
  <si>
    <t>Otros ingresos (detallar)</t>
  </si>
  <si>
    <t>Ventas Netas post balance (para el caso de sociedades)- Ingresos libro IVA de los últimos 12 meses (empresas unipersonales)</t>
  </si>
  <si>
    <t>Ingresos por ventas ordinarias</t>
  </si>
  <si>
    <t>Pagos intereses OTROS PRESTAMOS</t>
  </si>
  <si>
    <t>Indicar las erogaciones por pago de intereses por préstamos actuales que tiene la empresa</t>
  </si>
  <si>
    <t>Pagos capital OTROS PRESTAMOS</t>
  </si>
  <si>
    <t>Indicar las amortizaciones de capital por préstamos actuales que tiene la empresa</t>
  </si>
  <si>
    <t>Ingresos (+): COMPLETAR LA PESTAÑA "Ingresos"</t>
  </si>
  <si>
    <t>INTERESES (CON IVA INCLUIDO</t>
  </si>
  <si>
    <t>Amortización capital</t>
  </si>
  <si>
    <t>Intereses préstamos (IVA incluido)</t>
  </si>
  <si>
    <t>Año 8</t>
  </si>
  <si>
    <t>Año 9</t>
  </si>
  <si>
    <t>Año 10</t>
  </si>
  <si>
    <t>Cuota total</t>
  </si>
  <si>
    <t>Completar las celdas indicadas en rojo. Se considera gracia parcial (se pagan solo intereses)</t>
  </si>
  <si>
    <r>
      <t xml:space="preserve">Egresos (-): </t>
    </r>
    <r>
      <rPr>
        <b/>
        <sz val="10"/>
        <color theme="5" tint="-0.249977111117893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COMPLETAR LA PESTAÑA "Egresos"</t>
    </r>
  </si>
  <si>
    <t>Total ingresos</t>
  </si>
  <si>
    <t>Total egresos+ Amortizaciones</t>
  </si>
  <si>
    <t>#</t>
  </si>
  <si>
    <t>CHECK LIST</t>
  </si>
  <si>
    <t>SI/NO/NA</t>
  </si>
  <si>
    <t>Observaciones</t>
  </si>
  <si>
    <t>SI/NO/AP</t>
  </si>
  <si>
    <t>GRAL</t>
  </si>
  <si>
    <t>El flujo de fondos debe guardar relación con lo escrito en la Guía Proyecto.</t>
  </si>
  <si>
    <t xml:space="preserve">SI </t>
  </si>
  <si>
    <t>El flujo de fondos debe realizarse sin considerar los efectos de la inflación</t>
  </si>
  <si>
    <t>NO</t>
  </si>
  <si>
    <t>INGRESOS</t>
  </si>
  <si>
    <t>Tener en cuenta los ingresos de la actividad habitual de la empresa. Diferenciar lo que corresponde a la actividad ordinaria y al impacto que tenga el proyecto.</t>
  </si>
  <si>
    <t>NA</t>
  </si>
  <si>
    <t>La proyección debe tener relación con sus ventas actuales.</t>
  </si>
  <si>
    <t xml:space="preserve">El precio a partir de los cuales se estiman los ingresos deben estar explicitos. </t>
  </si>
  <si>
    <t>Las cantidades a partir de las cuales estima los ingresos deben estar explicitas.</t>
  </si>
  <si>
    <t xml:space="preserve">Los incrementos en los ingresos futuros deben estar explicados por mayor producción/ productividad. Esto debe guardar relación con lo especificado en el punto “e” de la guía proyecto (impacto del proyecto). </t>
  </si>
  <si>
    <t>EGRESOS</t>
  </si>
  <si>
    <t>La proyección debe tener relación y razonabilidad con la estructura de costos actual.  </t>
  </si>
  <si>
    <t>Debe explicar claramente como estima los egresos futuros. </t>
  </si>
  <si>
    <t xml:space="preserve">Detallar cuales son los principales conceptos de los costos según el caso: Materia prima- Gastos de personal- Insumos- Servicios- Mercadería- Alquileres- Otros </t>
  </si>
  <si>
    <t>Las variaciones en los egresos futuros deben estar vinculados a la variación de ventas en caso de existir o a una disminución.  </t>
  </si>
  <si>
    <t>ABREVIACIONES</t>
  </si>
  <si>
    <t>NA: No Aplica</t>
  </si>
  <si>
    <t>Debe explicar claramente como estima las ventas futuras.</t>
  </si>
  <si>
    <t>Debe completar solamente las pestañas detalladas a continuación</t>
  </si>
  <si>
    <t>Préstamo</t>
  </si>
  <si>
    <t>Indicar monto del préstamos en pesos, considerando las limitaciones de la línea y lo detallado en el proyecto. Detallar las celdas PERIODOS TOTALES (plazo total del crédito) y periodo de gracia parcial (solo se abonan intereses).  El plazo se detalla en meses. Esto se considera una propuesta y podrá resultar diferente dependiendo el proyecto.</t>
  </si>
  <si>
    <t>Egresos</t>
  </si>
  <si>
    <t>Remitirse a la pestaña "Premisas FF" y agregar todo detalle que resulté importante para el análisis</t>
  </si>
  <si>
    <t>Ingresos</t>
  </si>
  <si>
    <t>Remitirse a la pestaña "Premisas FF" y agregar todo detalle que resulté importante para el análisis, así como explicar las premisas por la que estiman esos ingresos (precios, cantidades, etc)</t>
  </si>
  <si>
    <t>Post Balance- Libro Iva</t>
  </si>
  <si>
    <t xml:space="preserve">* puede agregar toda información que considere importante para explicar el análisis. </t>
  </si>
  <si>
    <t>Remitirse a la pestaña "Premisas" el cuadro. Establecer precios y cantidades a partir de las cuales se obtienen los valores. EXPLICAR CLARAMENTE LAS PREMISAS PARA ESTIMAR VENTAS FUTURAS.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</si>
</sst>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dd/mm/yyyy;@"/>
    <numFmt numFmtId="166" formatCode="##\-########\-#"/>
    <numFmt numFmtId="167" formatCode="_ &quot;$&quot;\ * #,##0.00_ ;_ &quot;$&quot;\ * \-#,##0.00_ ;_ &quot;$&quot;\ * &quot;-&quot;??_ ;_ @_ "/>
    <numFmt numFmtId="168" formatCode="#,##0_ ;[Red]\-#,##0\ "/>
    <numFmt numFmtId="169" formatCode="#,##0.00_ ;\-#,##0.00\ "/>
    <numFmt numFmtId="170" formatCode="#,##0.00_ ;[Red]\-#,##0.00\ "/>
    <numFmt numFmtId="171" formatCode="0.0"/>
    <numFmt numFmtId="172" formatCode="_ * #,##0.00_ ;_ * \-#,##0.00_ ;_ * &quot;-&quot;??_ ;_ @_ "/>
    <numFmt numFmtId="173" formatCode="_-[$$-409]* #,##0.00_ ;_-[$$-409]* \-#,##0.00\ ;_-[$$-409]* &quot;-&quot;??_ ;_-@_ "/>
    <numFmt numFmtId="174" formatCode="0.000\ %"/>
    <numFmt numFmtId="175" formatCode="0.00\ %"/>
    <numFmt numFmtId="176" formatCode="&quot;$ &quot;#,##0_);[Red]&quot;($ &quot;#,##0\)"/>
    <numFmt numFmtId="177" formatCode="0.0%"/>
    <numFmt numFmtId="178" formatCode="0.00\ %"/>
    <numFmt numFmtId="179" formatCode="0.0\ %"/>
    <numFmt numFmtId="180" formatCode="\$#,##0.00;[Red]&quot;-$&quot;#,##0.00"/>
    <numFmt numFmtId="181" formatCode="_-&quot;$&quot;\ * #,##0_-;\-&quot;$&quot;\ * #,##0_-;_-&quot;$&quot;\ * &quot;-&quot;??_-;_-@_-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2060"/>
      <name val="Arial"/>
      <family val="2"/>
    </font>
    <font>
      <b/>
      <sz val="11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b/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2"/>
      <name val="Tahoma"/>
      <family val="2"/>
      <charset val="1"/>
    </font>
    <font>
      <b/>
      <i/>
      <u/>
      <sz val="12"/>
      <name val="Tahoma"/>
      <family val="2"/>
      <charset val="1"/>
    </font>
    <font>
      <sz val="12"/>
      <name val="Arial"/>
      <family val="2"/>
      <charset val="1"/>
    </font>
    <font>
      <b/>
      <sz val="12"/>
      <color rgb="FF666699"/>
      <name val="Tahoma"/>
      <family val="2"/>
      <charset val="1"/>
    </font>
    <font>
      <sz val="14"/>
      <color rgb="FF000000"/>
      <name val="Tahoma"/>
      <family val="2"/>
      <charset val="1"/>
    </font>
    <font>
      <b/>
      <sz val="16"/>
      <color rgb="FF333333"/>
      <name val="Tahoma"/>
      <family val="2"/>
      <charset val="1"/>
    </font>
    <font>
      <b/>
      <sz val="11"/>
      <name val="Tahoma"/>
      <family val="2"/>
      <charset val="1"/>
    </font>
    <font>
      <b/>
      <sz val="10"/>
      <color rgb="FFFF0000"/>
      <name val="Tahoma"/>
      <family val="2"/>
      <charset val="1"/>
    </font>
    <font>
      <b/>
      <sz val="10"/>
      <color rgb="FF0000FF"/>
      <name val="Tahoma"/>
      <family val="2"/>
      <charset val="1"/>
    </font>
    <font>
      <sz val="10"/>
      <name val="Tahoma"/>
      <family val="2"/>
      <charset val="1"/>
    </font>
    <font>
      <b/>
      <sz val="10"/>
      <name val="Tahoma"/>
      <family val="2"/>
      <charset val="1"/>
    </font>
    <font>
      <b/>
      <sz val="12"/>
      <name val="Tahoma"/>
      <family val="2"/>
      <charset val="1"/>
    </font>
    <font>
      <sz val="14"/>
      <name val="Tahoma"/>
      <family val="2"/>
      <charset val="1"/>
    </font>
    <font>
      <sz val="12"/>
      <color rgb="FFFFFFFF"/>
      <name val="Tahoma"/>
      <family val="2"/>
      <charset val="1"/>
    </font>
    <font>
      <sz val="8"/>
      <color rgb="FFFFFFFF"/>
      <name val="Tahoma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Tahoma"/>
      <family val="2"/>
      <charset val="1"/>
    </font>
    <font>
      <b/>
      <sz val="12"/>
      <name val="Arial"/>
      <family val="2"/>
      <charset val="1"/>
    </font>
    <font>
      <sz val="12"/>
      <color rgb="FF000000"/>
      <name val="Tahoma"/>
      <family val="2"/>
      <charset val="1"/>
    </font>
    <font>
      <b/>
      <sz val="9"/>
      <color rgb="FF0000FF"/>
      <name val="Tahoma"/>
      <family val="2"/>
      <charset val="1"/>
    </font>
    <font>
      <b/>
      <sz val="9"/>
      <name val="Tahoma"/>
      <family val="2"/>
      <charset val="1"/>
    </font>
    <font>
      <b/>
      <sz val="10"/>
      <name val="Arial"/>
      <family val="2"/>
      <charset val="1"/>
    </font>
    <font>
      <sz val="11"/>
      <name val="Tahoma"/>
      <family val="2"/>
      <charset val="1"/>
    </font>
    <font>
      <sz val="11"/>
      <name val="Arial"/>
      <family val="2"/>
      <charset val="1"/>
    </font>
    <font>
      <sz val="11"/>
      <color theme="5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0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.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AC0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1F22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99CCFF"/>
      </patternFill>
    </fill>
    <fill>
      <patternFill patternType="solid">
        <fgColor rgb="FFFFCC0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8"/>
      </left>
      <right/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 style="thick">
        <color theme="8"/>
      </left>
      <right/>
      <top/>
      <bottom/>
      <diagonal/>
    </border>
    <border>
      <left/>
      <right style="thick">
        <color theme="8"/>
      </right>
      <top/>
      <bottom/>
      <diagonal/>
    </border>
    <border>
      <left style="thick">
        <color theme="8"/>
      </left>
      <right/>
      <top style="medium">
        <color indexed="64"/>
      </top>
      <bottom style="double">
        <color indexed="64"/>
      </bottom>
      <diagonal/>
    </border>
    <border>
      <left style="thick">
        <color theme="8"/>
      </left>
      <right/>
      <top/>
      <bottom style="double">
        <color indexed="64"/>
      </bottom>
      <diagonal/>
    </border>
    <border>
      <left style="thick">
        <color theme="8"/>
      </left>
      <right/>
      <top style="thin">
        <color indexed="64"/>
      </top>
      <bottom/>
      <diagonal/>
    </border>
    <border>
      <left style="thick">
        <color theme="8"/>
      </left>
      <right/>
      <top style="thin">
        <color indexed="64"/>
      </top>
      <bottom style="double">
        <color indexed="64"/>
      </bottom>
      <diagonal/>
    </border>
    <border>
      <left style="thick">
        <color theme="8"/>
      </left>
      <right/>
      <top style="double">
        <color indexed="64"/>
      </top>
      <bottom/>
      <diagonal/>
    </border>
    <border>
      <left style="thick">
        <color theme="8"/>
      </left>
      <right/>
      <top style="medium">
        <color indexed="64"/>
      </top>
      <bottom style="medium">
        <color indexed="64"/>
      </bottom>
      <diagonal/>
    </border>
    <border>
      <left style="thick">
        <color theme="8"/>
      </left>
      <right/>
      <top style="medium">
        <color indexed="64"/>
      </top>
      <bottom/>
      <diagonal/>
    </border>
    <border>
      <left style="thick">
        <color theme="8"/>
      </left>
      <right/>
      <top style="double">
        <color indexed="64"/>
      </top>
      <bottom style="double">
        <color indexed="64"/>
      </bottom>
      <diagonal/>
    </border>
    <border>
      <left style="thick">
        <color theme="8"/>
      </left>
      <right/>
      <top/>
      <bottom style="thick">
        <color theme="8"/>
      </bottom>
      <diagonal/>
    </border>
    <border>
      <left/>
      <right/>
      <top/>
      <bottom style="thick">
        <color theme="8"/>
      </bottom>
      <diagonal/>
    </border>
    <border>
      <left/>
      <right style="thick">
        <color theme="8"/>
      </right>
      <top/>
      <bottom style="thick">
        <color theme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theme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2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Alignment="1" applyProtection="1">
      <alignment horizontal="left" vertical="center" indent="6"/>
      <protection locked="0"/>
    </xf>
    <xf numFmtId="0" fontId="5" fillId="0" borderId="0" xfId="0" applyFont="1" applyAlignment="1" applyProtection="1">
      <alignment horizontal="left" vertical="center" indent="6"/>
      <protection locked="0"/>
    </xf>
    <xf numFmtId="0" fontId="5" fillId="3" borderId="0" xfId="0" applyFont="1" applyFill="1" applyProtection="1">
      <protection locked="0"/>
    </xf>
    <xf numFmtId="0" fontId="4" fillId="2" borderId="6" xfId="3" applyBorder="1" applyProtection="1">
      <protection locked="0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justify" vertical="center"/>
    </xf>
    <xf numFmtId="0" fontId="6" fillId="5" borderId="1" xfId="0" applyFont="1" applyFill="1" applyBorder="1" applyAlignment="1">
      <alignment horizontal="justify" vertical="center"/>
    </xf>
    <xf numFmtId="0" fontId="5" fillId="6" borderId="1" xfId="0" applyFont="1" applyFill="1" applyBorder="1" applyAlignment="1" applyProtection="1">
      <alignment horizontal="left" vertical="center" indent="6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 indent="6"/>
      <protection locked="0"/>
    </xf>
    <xf numFmtId="9" fontId="1" fillId="0" borderId="1" xfId="2" applyFont="1" applyFill="1" applyBorder="1" applyProtection="1"/>
    <xf numFmtId="9" fontId="7" fillId="0" borderId="1" xfId="2" applyFont="1" applyFill="1" applyBorder="1" applyProtection="1"/>
    <xf numFmtId="9" fontId="9" fillId="0" borderId="1" xfId="2" applyFont="1" applyFill="1" applyBorder="1" applyProtection="1"/>
    <xf numFmtId="9" fontId="1" fillId="0" borderId="1" xfId="2" applyFont="1" applyFill="1" applyBorder="1" applyAlignment="1" applyProtection="1">
      <alignment horizontal="center"/>
    </xf>
    <xf numFmtId="0" fontId="6" fillId="0" borderId="1" xfId="0" applyFont="1" applyBorder="1" applyProtection="1">
      <protection locked="0"/>
    </xf>
    <xf numFmtId="0" fontId="11" fillId="0" borderId="0" xfId="5" applyProtection="1">
      <protection locked="0"/>
    </xf>
    <xf numFmtId="0" fontId="12" fillId="0" borderId="0" xfId="5" applyFont="1" applyProtection="1">
      <protection locked="0"/>
    </xf>
    <xf numFmtId="0" fontId="11" fillId="0" borderId="0" xfId="5" applyProtection="1">
      <protection locked="0" hidden="1"/>
    </xf>
    <xf numFmtId="0" fontId="13" fillId="0" borderId="0" xfId="5" applyFont="1" applyProtection="1">
      <protection locked="0" hidden="1"/>
    </xf>
    <xf numFmtId="0" fontId="11" fillId="0" borderId="9" xfId="5" applyBorder="1"/>
    <xf numFmtId="0" fontId="11" fillId="0" borderId="10" xfId="5" applyBorder="1"/>
    <xf numFmtId="0" fontId="11" fillId="0" borderId="11" xfId="5" applyBorder="1" applyProtection="1">
      <protection hidden="1"/>
    </xf>
    <xf numFmtId="0" fontId="11" fillId="0" borderId="12" xfId="5" applyBorder="1"/>
    <xf numFmtId="0" fontId="11" fillId="0" borderId="0" xfId="5"/>
    <xf numFmtId="0" fontId="11" fillId="0" borderId="13" xfId="5" applyBorder="1" applyProtection="1">
      <protection hidden="1"/>
    </xf>
    <xf numFmtId="0" fontId="14" fillId="0" borderId="0" xfId="5" applyFont="1"/>
    <xf numFmtId="0" fontId="15" fillId="0" borderId="12" xfId="5" applyFont="1" applyBorder="1"/>
    <xf numFmtId="0" fontId="16" fillId="8" borderId="7" xfId="5" applyFont="1" applyFill="1" applyBorder="1" applyAlignment="1">
      <alignment horizontal="left"/>
    </xf>
    <xf numFmtId="0" fontId="13" fillId="8" borderId="8" xfId="5" applyFont="1" applyFill="1" applyBorder="1"/>
    <xf numFmtId="0" fontId="13" fillId="8" borderId="2" xfId="5" applyFont="1" applyFill="1" applyBorder="1"/>
    <xf numFmtId="0" fontId="15" fillId="0" borderId="0" xfId="5" applyFont="1"/>
    <xf numFmtId="165" fontId="17" fillId="8" borderId="1" xfId="5" applyNumberFormat="1" applyFont="1" applyFill="1" applyBorder="1" applyProtection="1">
      <protection hidden="1"/>
    </xf>
    <xf numFmtId="3" fontId="16" fillId="8" borderId="7" xfId="5" applyNumberFormat="1" applyFont="1" applyFill="1" applyBorder="1" applyAlignment="1">
      <alignment horizontal="left"/>
    </xf>
    <xf numFmtId="0" fontId="11" fillId="0" borderId="14" xfId="5" applyBorder="1"/>
    <xf numFmtId="0" fontId="11" fillId="0" borderId="15" xfId="5" applyBorder="1"/>
    <xf numFmtId="0" fontId="11" fillId="0" borderId="16" xfId="5" applyBorder="1" applyProtection="1">
      <protection hidden="1"/>
    </xf>
    <xf numFmtId="0" fontId="18" fillId="10" borderId="0" xfId="5" applyFont="1" applyFill="1" applyAlignment="1" applyProtection="1">
      <alignment horizontal="left"/>
      <protection locked="0" hidden="1"/>
    </xf>
    <xf numFmtId="0" fontId="19" fillId="0" borderId="0" xfId="5" applyFont="1" applyProtection="1">
      <protection locked="0"/>
    </xf>
    <xf numFmtId="0" fontId="20" fillId="0" borderId="0" xfId="5" applyFont="1" applyProtection="1">
      <protection locked="0"/>
    </xf>
    <xf numFmtId="0" fontId="19" fillId="0" borderId="0" xfId="5" applyFont="1" applyProtection="1">
      <protection locked="0" hidden="1"/>
    </xf>
    <xf numFmtId="0" fontId="19" fillId="0" borderId="0" xfId="5" applyFont="1" applyAlignment="1" applyProtection="1">
      <alignment horizontal="center"/>
      <protection locked="0" hidden="1"/>
    </xf>
    <xf numFmtId="0" fontId="16" fillId="0" borderId="0" xfId="5" applyFont="1" applyProtection="1">
      <protection locked="0" hidden="1"/>
    </xf>
    <xf numFmtId="0" fontId="11" fillId="10" borderId="0" xfId="5" applyFill="1" applyProtection="1">
      <protection locked="0" hidden="1"/>
    </xf>
    <xf numFmtId="0" fontId="19" fillId="0" borderId="9" xfId="5" applyFont="1" applyBorder="1" applyProtection="1">
      <protection locked="0"/>
    </xf>
    <xf numFmtId="0" fontId="19" fillId="0" borderId="10" xfId="5" applyFont="1" applyBorder="1" applyProtection="1">
      <protection locked="0"/>
    </xf>
    <xf numFmtId="0" fontId="19" fillId="0" borderId="11" xfId="5" applyFont="1" applyBorder="1" applyProtection="1">
      <protection locked="0" hidden="1"/>
    </xf>
    <xf numFmtId="0" fontId="21" fillId="0" borderId="12" xfId="5" applyFont="1" applyBorder="1"/>
    <xf numFmtId="2" fontId="22" fillId="11" borderId="1" xfId="5" applyNumberFormat="1" applyFont="1" applyFill="1" applyBorder="1"/>
    <xf numFmtId="0" fontId="22" fillId="0" borderId="13" xfId="5" applyFont="1" applyBorder="1" applyProtection="1">
      <protection locked="0" hidden="1"/>
    </xf>
    <xf numFmtId="0" fontId="22" fillId="0" borderId="0" xfId="5" applyFont="1" applyProtection="1">
      <protection locked="0" hidden="1"/>
    </xf>
    <xf numFmtId="0" fontId="18" fillId="0" borderId="0" xfId="5" applyFont="1" applyProtection="1">
      <protection locked="0" hidden="1"/>
    </xf>
    <xf numFmtId="0" fontId="17" fillId="0" borderId="0" xfId="5" applyFont="1" applyProtection="1">
      <protection locked="0" hidden="1"/>
    </xf>
    <xf numFmtId="0" fontId="22" fillId="0" borderId="0" xfId="5" applyFont="1" applyProtection="1">
      <protection locked="0"/>
    </xf>
    <xf numFmtId="0" fontId="23" fillId="0" borderId="12" xfId="5" applyFont="1" applyBorder="1"/>
    <xf numFmtId="0" fontId="11" fillId="0" borderId="13" xfId="5" applyBorder="1" applyProtection="1">
      <protection locked="0" hidden="1"/>
    </xf>
    <xf numFmtId="0" fontId="19" fillId="0" borderId="13" xfId="5" applyFont="1" applyBorder="1" applyAlignment="1" applyProtection="1">
      <alignment horizontal="center"/>
      <protection locked="0" hidden="1"/>
    </xf>
    <xf numFmtId="0" fontId="23" fillId="0" borderId="12" xfId="5" applyFont="1" applyBorder="1" applyProtection="1">
      <protection hidden="1"/>
    </xf>
    <xf numFmtId="0" fontId="23" fillId="0" borderId="13" xfId="5" applyFont="1" applyBorder="1" applyAlignment="1" applyProtection="1">
      <alignment horizontal="center"/>
      <protection locked="0" hidden="1"/>
    </xf>
    <xf numFmtId="0" fontId="11" fillId="0" borderId="0" xfId="5" applyAlignment="1">
      <alignment horizontal="left"/>
    </xf>
    <xf numFmtId="0" fontId="11" fillId="0" borderId="12" xfId="5" applyBorder="1" applyProtection="1">
      <protection locked="0"/>
    </xf>
    <xf numFmtId="0" fontId="11" fillId="0" borderId="0" xfId="5" applyAlignment="1" applyProtection="1">
      <alignment horizontal="left"/>
      <protection locked="0"/>
    </xf>
    <xf numFmtId="0" fontId="15" fillId="0" borderId="0" xfId="5" applyFont="1" applyProtection="1">
      <protection locked="0"/>
    </xf>
    <xf numFmtId="0" fontId="15" fillId="0" borderId="12" xfId="5" applyFont="1" applyBorder="1" applyProtection="1">
      <protection locked="0"/>
    </xf>
    <xf numFmtId="0" fontId="15" fillId="0" borderId="7" xfId="5" applyFont="1" applyBorder="1" applyProtection="1">
      <protection locked="0"/>
    </xf>
    <xf numFmtId="0" fontId="15" fillId="0" borderId="2" xfId="5" applyFont="1" applyBorder="1" applyProtection="1">
      <protection locked="0"/>
    </xf>
    <xf numFmtId="0" fontId="15" fillId="0" borderId="1" xfId="5" applyFont="1" applyBorder="1" applyProtection="1">
      <protection locked="0"/>
    </xf>
    <xf numFmtId="0" fontId="23" fillId="12" borderId="7" xfId="5" applyFont="1" applyFill="1" applyBorder="1" applyProtection="1">
      <protection locked="0"/>
    </xf>
    <xf numFmtId="0" fontId="23" fillId="12" borderId="2" xfId="5" applyFont="1" applyFill="1" applyBorder="1" applyProtection="1">
      <protection locked="0"/>
    </xf>
    <xf numFmtId="0" fontId="18" fillId="13" borderId="1" xfId="5" applyFont="1" applyFill="1" applyBorder="1" applyAlignment="1" applyProtection="1">
      <alignment horizontal="center"/>
      <protection locked="0"/>
    </xf>
    <xf numFmtId="0" fontId="11" fillId="0" borderId="0" xfId="5" applyAlignment="1" applyProtection="1">
      <alignment horizontal="center"/>
      <protection locked="0" hidden="1"/>
    </xf>
    <xf numFmtId="0" fontId="11" fillId="0" borderId="9" xfId="5" applyBorder="1" applyProtection="1">
      <protection locked="0"/>
    </xf>
    <xf numFmtId="0" fontId="11" fillId="0" borderId="10" xfId="5" applyBorder="1" applyProtection="1">
      <protection locked="0"/>
    </xf>
    <xf numFmtId="0" fontId="22" fillId="0" borderId="1" xfId="5" applyFont="1" applyBorder="1" applyAlignment="1" applyProtection="1">
      <alignment horizontal="center"/>
      <protection locked="0"/>
    </xf>
    <xf numFmtId="166" fontId="11" fillId="12" borderId="1" xfId="5" applyNumberFormat="1" applyFill="1" applyBorder="1" applyProtection="1">
      <protection locked="0"/>
    </xf>
    <xf numFmtId="0" fontId="11" fillId="12" borderId="1" xfId="5" applyFill="1" applyBorder="1" applyProtection="1">
      <protection locked="0"/>
    </xf>
    <xf numFmtId="1" fontId="11" fillId="13" borderId="1" xfId="5" applyNumberFormat="1" applyFill="1" applyBorder="1" applyAlignment="1" applyProtection="1">
      <alignment horizontal="center"/>
      <protection locked="0"/>
    </xf>
    <xf numFmtId="0" fontId="11" fillId="0" borderId="14" xfId="5" applyBorder="1" applyProtection="1">
      <protection locked="0"/>
    </xf>
    <xf numFmtId="0" fontId="11" fillId="0" borderId="15" xfId="5" applyBorder="1" applyProtection="1">
      <protection locked="0"/>
    </xf>
    <xf numFmtId="0" fontId="11" fillId="0" borderId="8" xfId="5" applyBorder="1"/>
    <xf numFmtId="0" fontId="11" fillId="0" borderId="11" xfId="5" applyBorder="1" applyProtection="1">
      <protection locked="0" hidden="1"/>
    </xf>
    <xf numFmtId="0" fontId="21" fillId="0" borderId="12" xfId="5" applyFont="1" applyBorder="1" applyProtection="1">
      <protection locked="0"/>
    </xf>
    <xf numFmtId="0" fontId="11" fillId="11" borderId="0" xfId="5" applyFill="1" applyProtection="1">
      <protection locked="0" hidden="1"/>
    </xf>
    <xf numFmtId="0" fontId="23" fillId="0" borderId="12" xfId="5" applyFont="1" applyBorder="1" applyProtection="1">
      <protection locked="0" hidden="1"/>
    </xf>
    <xf numFmtId="0" fontId="23" fillId="0" borderId="0" xfId="5" applyFont="1" applyProtection="1">
      <protection locked="0"/>
    </xf>
    <xf numFmtId="0" fontId="18" fillId="0" borderId="0" xfId="5" applyFont="1" applyAlignment="1">
      <alignment horizontal="center"/>
    </xf>
    <xf numFmtId="0" fontId="23" fillId="0" borderId="12" xfId="5" applyFont="1" applyBorder="1" applyProtection="1">
      <protection locked="0"/>
    </xf>
    <xf numFmtId="0" fontId="11" fillId="0" borderId="0" xfId="5" applyAlignment="1">
      <alignment horizontal="center"/>
    </xf>
    <xf numFmtId="2" fontId="19" fillId="0" borderId="0" xfId="5" applyNumberFormat="1" applyFont="1"/>
    <xf numFmtId="0" fontId="11" fillId="0" borderId="16" xfId="5" applyBorder="1" applyProtection="1">
      <protection locked="0" hidden="1"/>
    </xf>
    <xf numFmtId="0" fontId="18" fillId="0" borderId="0" xfId="5" applyFont="1" applyAlignment="1" applyProtection="1">
      <alignment horizontal="center"/>
      <protection locked="0"/>
    </xf>
    <xf numFmtId="0" fontId="18" fillId="0" borderId="0" xfId="5" applyFont="1" applyAlignment="1" applyProtection="1">
      <alignment horizontal="center"/>
      <protection locked="0" hidden="1"/>
    </xf>
    <xf numFmtId="164" fontId="4" fillId="2" borderId="4" xfId="3" applyNumberFormat="1" applyBorder="1" applyAlignment="1" applyProtection="1"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9" fontId="1" fillId="0" borderId="1" xfId="2" applyFont="1" applyFill="1" applyBorder="1" applyAlignment="1" applyProtection="1">
      <alignment horizontal="center" vertical="center"/>
    </xf>
    <xf numFmtId="9" fontId="7" fillId="0" borderId="1" xfId="2" applyFont="1" applyFill="1" applyBorder="1" applyAlignment="1" applyProtection="1">
      <alignment horizontal="center" vertical="center"/>
    </xf>
    <xf numFmtId="9" fontId="9" fillId="0" borderId="1" xfId="2" applyFont="1" applyFill="1" applyBorder="1" applyAlignment="1" applyProtection="1">
      <alignment horizontal="center" vertical="center"/>
    </xf>
    <xf numFmtId="43" fontId="7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71" fontId="2" fillId="5" borderId="1" xfId="1" applyNumberFormat="1" applyFont="1" applyFill="1" applyBorder="1" applyAlignment="1" applyProtection="1">
      <alignment horizontal="center" vertical="center"/>
    </xf>
    <xf numFmtId="171" fontId="1" fillId="0" borderId="1" xfId="1" applyNumberFormat="1" applyFont="1" applyFill="1" applyBorder="1" applyAlignment="1" applyProtection="1">
      <alignment horizontal="center" vertical="center"/>
    </xf>
    <xf numFmtId="171" fontId="9" fillId="5" borderId="1" xfId="1" applyNumberFormat="1" applyFont="1" applyFill="1" applyBorder="1" applyAlignment="1" applyProtection="1">
      <alignment horizontal="center" vertical="center"/>
    </xf>
    <xf numFmtId="171" fontId="7" fillId="0" borderId="1" xfId="1" applyNumberFormat="1" applyFont="1" applyFill="1" applyBorder="1" applyAlignment="1" applyProtection="1">
      <alignment horizontal="center" vertical="center"/>
    </xf>
    <xf numFmtId="171" fontId="0" fillId="0" borderId="0" xfId="1" applyNumberFormat="1" applyFont="1" applyAlignment="1" applyProtection="1">
      <alignment horizontal="center" vertical="center"/>
      <protection locked="0"/>
    </xf>
    <xf numFmtId="164" fontId="4" fillId="2" borderId="5" xfId="3" applyNumberFormat="1" applyBorder="1" applyAlignment="1" applyProtection="1">
      <alignment horizontal="center" vertical="center"/>
      <protection locked="0"/>
    </xf>
    <xf numFmtId="171" fontId="5" fillId="0" borderId="0" xfId="1" applyNumberFormat="1" applyFont="1" applyAlignment="1" applyProtection="1">
      <alignment horizontal="center" vertical="center"/>
      <protection locked="0"/>
    </xf>
    <xf numFmtId="1" fontId="6" fillId="4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3" fillId="18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vertical="center" wrapText="1"/>
    </xf>
    <xf numFmtId="0" fontId="31" fillId="19" borderId="1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right" vertical="center" wrapText="1"/>
    </xf>
    <xf numFmtId="0" fontId="0" fillId="3" borderId="1" xfId="0" applyFill="1" applyBorder="1"/>
    <xf numFmtId="0" fontId="2" fillId="14" borderId="0" xfId="0" applyFont="1" applyFill="1" applyAlignment="1" applyProtection="1">
      <alignment horizontal="center" vertical="center"/>
      <protection locked="0"/>
    </xf>
    <xf numFmtId="0" fontId="6" fillId="14" borderId="1" xfId="0" applyFont="1" applyFill="1" applyBorder="1" applyAlignment="1">
      <alignment horizontal="center" vertical="center"/>
    </xf>
    <xf numFmtId="43" fontId="7" fillId="14" borderId="1" xfId="1" applyFont="1" applyFill="1" applyBorder="1" applyAlignment="1" applyProtection="1">
      <alignment horizontal="center" vertical="center"/>
    </xf>
    <xf numFmtId="0" fontId="9" fillId="14" borderId="1" xfId="1" applyNumberFormat="1" applyFont="1" applyFill="1" applyBorder="1" applyAlignment="1" applyProtection="1">
      <alignment horizontal="center" vertical="center"/>
    </xf>
    <xf numFmtId="0" fontId="6" fillId="14" borderId="1" xfId="0" applyFont="1" applyFill="1" applyBorder="1" applyAlignment="1" applyProtection="1">
      <alignment horizontal="center" vertical="center"/>
      <protection locked="0"/>
    </xf>
    <xf numFmtId="0" fontId="8" fillId="14" borderId="1" xfId="0" applyFont="1" applyFill="1" applyBorder="1" applyAlignment="1">
      <alignment horizontal="center" vertical="center"/>
    </xf>
    <xf numFmtId="1" fontId="6" fillId="14" borderId="1" xfId="0" applyNumberFormat="1" applyFont="1" applyFill="1" applyBorder="1" applyAlignment="1">
      <alignment horizontal="center" vertical="center"/>
    </xf>
    <xf numFmtId="0" fontId="6" fillId="14" borderId="0" xfId="0" applyFont="1" applyFill="1" applyAlignment="1" applyProtection="1">
      <alignment horizontal="center" vertical="center"/>
      <protection locked="0"/>
    </xf>
    <xf numFmtId="171" fontId="5" fillId="0" borderId="0" xfId="1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1" fontId="2" fillId="0" borderId="1" xfId="0" applyNumberFormat="1" applyFont="1" applyBorder="1" applyAlignment="1" applyProtection="1">
      <alignment horizontal="center" vertical="center"/>
      <protection locked="0"/>
    </xf>
    <xf numFmtId="0" fontId="5" fillId="17" borderId="1" xfId="0" applyFont="1" applyFill="1" applyBorder="1" applyAlignment="1" applyProtection="1">
      <alignment horizontal="center" vertical="center"/>
      <protection locked="0"/>
    </xf>
    <xf numFmtId="171" fontId="5" fillId="17" borderId="1" xfId="0" applyNumberFormat="1" applyFont="1" applyFill="1" applyBorder="1" applyAlignment="1" applyProtection="1">
      <alignment horizontal="center" vertical="center"/>
      <protection locked="0"/>
    </xf>
    <xf numFmtId="0" fontId="5" fillId="24" borderId="1" xfId="0" applyFont="1" applyFill="1" applyBorder="1" applyAlignment="1" applyProtection="1">
      <alignment horizontal="center" vertical="center"/>
      <protection locked="0"/>
    </xf>
    <xf numFmtId="171" fontId="5" fillId="24" borderId="1" xfId="0" applyNumberFormat="1" applyFont="1" applyFill="1" applyBorder="1" applyAlignment="1" applyProtection="1">
      <alignment horizontal="center" vertical="center"/>
      <protection locked="0"/>
    </xf>
    <xf numFmtId="0" fontId="5" fillId="22" borderId="1" xfId="0" applyFont="1" applyFill="1" applyBorder="1" applyAlignment="1" applyProtection="1">
      <alignment horizontal="center" vertical="center"/>
      <protection locked="0"/>
    </xf>
    <xf numFmtId="171" fontId="5" fillId="22" borderId="1" xfId="0" applyNumberFormat="1" applyFont="1" applyFill="1" applyBorder="1" applyAlignment="1" applyProtection="1">
      <alignment horizontal="center" vertical="center"/>
      <protection locked="0"/>
    </xf>
    <xf numFmtId="0" fontId="5" fillId="25" borderId="1" xfId="0" applyFont="1" applyFill="1" applyBorder="1" applyAlignment="1" applyProtection="1">
      <alignment horizontal="center" vertical="center"/>
      <protection locked="0"/>
    </xf>
    <xf numFmtId="171" fontId="5" fillId="25" borderId="1" xfId="0" applyNumberFormat="1" applyFont="1" applyFill="1" applyBorder="1" applyAlignment="1" applyProtection="1">
      <alignment horizontal="center" vertical="center"/>
      <protection locked="0"/>
    </xf>
    <xf numFmtId="0" fontId="18" fillId="14" borderId="0" xfId="5" applyFont="1" applyFill="1" applyAlignment="1" applyProtection="1">
      <alignment horizontal="center"/>
      <protection hidden="1"/>
    </xf>
    <xf numFmtId="0" fontId="18" fillId="14" borderId="0" xfId="5" applyFont="1" applyFill="1" applyAlignment="1">
      <alignment horizontal="center"/>
    </xf>
    <xf numFmtId="0" fontId="10" fillId="3" borderId="0" xfId="0" applyFont="1" applyFill="1" applyProtection="1">
      <protection locked="0"/>
    </xf>
    <xf numFmtId="171" fontId="0" fillId="3" borderId="0" xfId="1" applyNumberFormat="1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171" fontId="5" fillId="3" borderId="0" xfId="1" applyNumberFormat="1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171" fontId="0" fillId="3" borderId="0" xfId="0" applyNumberFormat="1" applyFill="1" applyAlignment="1" applyProtection="1">
      <alignment horizontal="center" vertical="center"/>
      <protection locked="0"/>
    </xf>
    <xf numFmtId="44" fontId="6" fillId="3" borderId="0" xfId="11" applyFont="1" applyFill="1" applyAlignment="1" applyProtection="1">
      <alignment horizontal="center" vertical="center"/>
      <protection locked="0"/>
    </xf>
    <xf numFmtId="44" fontId="5" fillId="3" borderId="0" xfId="11" applyFont="1" applyFill="1" applyAlignment="1" applyProtection="1">
      <alignment horizontal="left" vertical="center" indent="6"/>
      <protection locked="0"/>
    </xf>
    <xf numFmtId="44" fontId="5" fillId="3" borderId="0" xfId="0" applyNumberFormat="1" applyFont="1" applyFill="1" applyAlignment="1" applyProtection="1">
      <alignment horizontal="left" vertical="center" indent="6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23" borderId="1" xfId="0" applyFont="1" applyFill="1" applyBorder="1" applyAlignment="1" applyProtection="1">
      <alignment horizontal="center" vertical="center" wrapText="1"/>
      <protection locked="0"/>
    </xf>
    <xf numFmtId="171" fontId="5" fillId="23" borderId="1" xfId="0" applyNumberFormat="1" applyFont="1" applyFill="1" applyBorder="1" applyAlignment="1" applyProtection="1">
      <alignment horizontal="center" vertical="center" wrapText="1"/>
      <protection locked="0"/>
    </xf>
    <xf numFmtId="44" fontId="5" fillId="3" borderId="0" xfId="11" applyFon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" fontId="5" fillId="24" borderId="7" xfId="1" applyNumberFormat="1" applyFont="1" applyFill="1" applyBorder="1" applyAlignment="1" applyProtection="1">
      <alignment horizontal="center" vertical="center" wrapText="1"/>
      <protection locked="0"/>
    </xf>
    <xf numFmtId="1" fontId="5" fillId="24" borderId="8" xfId="1" applyNumberFormat="1" applyFont="1" applyFill="1" applyBorder="1" applyAlignment="1" applyProtection="1">
      <alignment horizontal="center" vertical="center"/>
      <protection locked="0"/>
    </xf>
    <xf numFmtId="1" fontId="5" fillId="24" borderId="2" xfId="1" applyNumberFormat="1" applyFont="1" applyFill="1" applyBorder="1" applyAlignment="1" applyProtection="1">
      <alignment horizontal="center" vertical="center" wrapText="1"/>
      <protection locked="0"/>
    </xf>
    <xf numFmtId="1" fontId="5" fillId="23" borderId="7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5" applyFill="1" applyProtection="1">
      <protection locked="0"/>
    </xf>
    <xf numFmtId="0" fontId="19" fillId="3" borderId="0" xfId="5" applyFont="1" applyFill="1" applyProtection="1">
      <protection locked="0"/>
    </xf>
    <xf numFmtId="0" fontId="20" fillId="3" borderId="0" xfId="5" applyFont="1" applyFill="1" applyProtection="1">
      <protection locked="0"/>
    </xf>
    <xf numFmtId="0" fontId="15" fillId="3" borderId="0" xfId="5" applyFont="1" applyFill="1" applyProtection="1">
      <protection locked="0"/>
    </xf>
    <xf numFmtId="0" fontId="18" fillId="3" borderId="0" xfId="5" applyFont="1" applyFill="1" applyAlignment="1" applyProtection="1">
      <alignment horizontal="center"/>
      <protection locked="0"/>
    </xf>
    <xf numFmtId="0" fontId="22" fillId="3" borderId="0" xfId="5" applyFont="1" applyFill="1" applyProtection="1">
      <protection locked="0"/>
    </xf>
    <xf numFmtId="0" fontId="19" fillId="3" borderId="9" xfId="5" applyFont="1" applyFill="1" applyBorder="1" applyProtection="1">
      <protection locked="0"/>
    </xf>
    <xf numFmtId="0" fontId="19" fillId="3" borderId="10" xfId="5" applyFont="1" applyFill="1" applyBorder="1" applyProtection="1">
      <protection locked="0"/>
    </xf>
    <xf numFmtId="0" fontId="22" fillId="3" borderId="12" xfId="5" applyFont="1" applyFill="1" applyBorder="1" applyProtection="1">
      <protection locked="0"/>
    </xf>
    <xf numFmtId="0" fontId="11" fillId="3" borderId="12" xfId="5" applyFill="1" applyBorder="1" applyProtection="1">
      <protection locked="0"/>
    </xf>
    <xf numFmtId="0" fontId="14" fillId="0" borderId="0" xfId="5" applyFont="1" applyAlignment="1">
      <alignment horizontal="center"/>
    </xf>
    <xf numFmtId="0" fontId="36" fillId="0" borderId="0" xfId="5" applyFont="1" applyAlignment="1">
      <alignment horizontal="center"/>
    </xf>
    <xf numFmtId="0" fontId="35" fillId="0" borderId="62" xfId="5" applyFont="1" applyBorder="1"/>
    <xf numFmtId="167" fontId="36" fillId="12" borderId="48" xfId="5" applyNumberFormat="1" applyFont="1" applyFill="1" applyBorder="1"/>
    <xf numFmtId="167" fontId="36" fillId="0" borderId="0" xfId="5" applyNumberFormat="1" applyFont="1"/>
    <xf numFmtId="0" fontId="36" fillId="0" borderId="55" xfId="5" applyFont="1" applyBorder="1"/>
    <xf numFmtId="167" fontId="36" fillId="0" borderId="4" xfId="5" applyNumberFormat="1" applyFont="1" applyBorder="1"/>
    <xf numFmtId="0" fontId="35" fillId="0" borderId="58" xfId="5" applyFont="1" applyBorder="1"/>
    <xf numFmtId="0" fontId="37" fillId="0" borderId="0" xfId="0" applyFont="1" applyProtection="1">
      <protection locked="0"/>
    </xf>
    <xf numFmtId="0" fontId="37" fillId="0" borderId="0" xfId="0" applyFont="1"/>
    <xf numFmtId="0" fontId="37" fillId="0" borderId="56" xfId="0" applyFont="1" applyBorder="1" applyProtection="1">
      <protection locked="0"/>
    </xf>
    <xf numFmtId="0" fontId="39" fillId="0" borderId="0" xfId="0" applyFont="1" applyProtection="1">
      <protection locked="0"/>
    </xf>
    <xf numFmtId="0" fontId="37" fillId="0" borderId="66" xfId="0" applyFont="1" applyBorder="1" applyProtection="1">
      <protection locked="0"/>
    </xf>
    <xf numFmtId="0" fontId="37" fillId="0" borderId="67" xfId="0" applyFont="1" applyBorder="1" applyProtection="1">
      <protection locked="0"/>
    </xf>
    <xf numFmtId="0" fontId="40" fillId="0" borderId="0" xfId="5" applyFont="1" applyProtection="1">
      <protection locked="0"/>
    </xf>
    <xf numFmtId="0" fontId="40" fillId="0" borderId="55" xfId="5" applyFont="1" applyBorder="1" applyProtection="1">
      <protection locked="0"/>
    </xf>
    <xf numFmtId="0" fontId="14" fillId="0" borderId="0" xfId="5" applyFont="1" applyProtection="1">
      <protection locked="0"/>
    </xf>
    <xf numFmtId="14" fontId="41" fillId="0" borderId="0" xfId="5" applyNumberFormat="1" applyFont="1" applyAlignment="1" applyProtection="1">
      <alignment horizontal="center"/>
      <protection locked="0"/>
    </xf>
    <xf numFmtId="0" fontId="40" fillId="0" borderId="56" xfId="5" applyFont="1" applyBorder="1" applyProtection="1">
      <protection locked="0"/>
    </xf>
    <xf numFmtId="14" fontId="35" fillId="10" borderId="18" xfId="5" applyNumberFormat="1" applyFont="1" applyFill="1" applyBorder="1" applyAlignment="1" applyProtection="1">
      <alignment horizontal="center"/>
      <protection locked="0"/>
    </xf>
    <xf numFmtId="0" fontId="14" fillId="15" borderId="22" xfId="5" applyFont="1" applyFill="1" applyBorder="1" applyAlignment="1">
      <alignment horizontal="center"/>
    </xf>
    <xf numFmtId="0" fontId="14" fillId="15" borderId="27" xfId="5" applyFont="1" applyFill="1" applyBorder="1" applyAlignment="1">
      <alignment horizontal="center"/>
    </xf>
    <xf numFmtId="0" fontId="42" fillId="0" borderId="28" xfId="5" applyFont="1" applyBorder="1" applyAlignment="1">
      <alignment horizontal="center"/>
    </xf>
    <xf numFmtId="167" fontId="40" fillId="12" borderId="29" xfId="6" applyFont="1" applyFill="1" applyBorder="1" applyAlignment="1" applyProtection="1">
      <alignment horizontal="center"/>
    </xf>
    <xf numFmtId="0" fontId="40" fillId="0" borderId="1" xfId="5" applyFont="1" applyBorder="1" applyProtection="1">
      <protection locked="0"/>
    </xf>
    <xf numFmtId="0" fontId="40" fillId="0" borderId="61" xfId="5" applyFont="1" applyBorder="1" applyAlignment="1">
      <alignment horizontal="left"/>
    </xf>
    <xf numFmtId="168" fontId="40" fillId="10" borderId="32" xfId="5" applyNumberFormat="1" applyFont="1" applyFill="1" applyBorder="1" applyAlignment="1" applyProtection="1">
      <alignment horizontal="right"/>
      <protection locked="0"/>
    </xf>
    <xf numFmtId="9" fontId="40" fillId="16" borderId="33" xfId="7" applyFont="1" applyFill="1" applyBorder="1" applyAlignment="1" applyProtection="1">
      <alignment horizontal="center"/>
    </xf>
    <xf numFmtId="0" fontId="42" fillId="0" borderId="34" xfId="5" applyFont="1" applyBorder="1" applyAlignment="1">
      <alignment horizontal="center"/>
    </xf>
    <xf numFmtId="167" fontId="40" fillId="12" borderId="35" xfId="6" applyFont="1" applyFill="1" applyBorder="1" applyAlignment="1" applyProtection="1">
      <alignment horizontal="center"/>
    </xf>
    <xf numFmtId="0" fontId="40" fillId="0" borderId="55" xfId="5" applyFont="1" applyBorder="1" applyAlignment="1">
      <alignment horizontal="left"/>
    </xf>
    <xf numFmtId="167" fontId="40" fillId="10" borderId="38" xfId="6" applyFont="1" applyFill="1" applyBorder="1" applyProtection="1">
      <protection locked="0"/>
    </xf>
    <xf numFmtId="9" fontId="40" fillId="16" borderId="39" xfId="7" applyFont="1" applyFill="1" applyBorder="1" applyAlignment="1" applyProtection="1">
      <alignment horizontal="center"/>
    </xf>
    <xf numFmtId="0" fontId="40" fillId="0" borderId="0" xfId="5" applyFont="1"/>
    <xf numFmtId="0" fontId="14" fillId="0" borderId="60" xfId="5" applyFont="1" applyBorder="1" applyAlignment="1">
      <alignment horizontal="right"/>
    </xf>
    <xf numFmtId="167" fontId="35" fillId="12" borderId="40" xfId="6" applyFont="1" applyFill="1" applyBorder="1" applyProtection="1"/>
    <xf numFmtId="9" fontId="40" fillId="0" borderId="41" xfId="7" applyFont="1" applyFill="1" applyBorder="1" applyAlignment="1" applyProtection="1">
      <alignment horizontal="center"/>
    </xf>
    <xf numFmtId="167" fontId="40" fillId="12" borderId="44" xfId="6" applyFont="1" applyFill="1" applyBorder="1" applyAlignment="1" applyProtection="1">
      <alignment horizontal="center"/>
    </xf>
    <xf numFmtId="167" fontId="40" fillId="10" borderId="30" xfId="6" applyFont="1" applyFill="1" applyBorder="1" applyProtection="1">
      <protection locked="0"/>
    </xf>
    <xf numFmtId="0" fontId="14" fillId="0" borderId="43" xfId="5" applyFont="1" applyBorder="1"/>
    <xf numFmtId="169" fontId="43" fillId="12" borderId="44" xfId="6" applyNumberFormat="1" applyFont="1" applyFill="1" applyBorder="1" applyAlignment="1" applyProtection="1">
      <alignment horizontal="center" vertical="center" wrapText="1"/>
    </xf>
    <xf numFmtId="9" fontId="40" fillId="0" borderId="39" xfId="7" applyFont="1" applyFill="1" applyBorder="1" applyAlignment="1" applyProtection="1">
      <alignment horizontal="center"/>
    </xf>
    <xf numFmtId="0" fontId="14" fillId="0" borderId="59" xfId="5" applyFont="1" applyBorder="1" applyAlignment="1">
      <alignment horizontal="right"/>
    </xf>
    <xf numFmtId="167" fontId="35" fillId="12" borderId="45" xfId="6" applyFont="1" applyFill="1" applyBorder="1" applyProtection="1"/>
    <xf numFmtId="0" fontId="14" fillId="0" borderId="28" xfId="5" applyFont="1" applyBorder="1" applyAlignment="1">
      <alignment horizontal="center"/>
    </xf>
    <xf numFmtId="167" fontId="40" fillId="12" borderId="29" xfId="6" applyFont="1" applyFill="1" applyBorder="1" applyProtection="1"/>
    <xf numFmtId="0" fontId="14" fillId="0" borderId="34" xfId="5" applyFont="1" applyBorder="1" applyAlignment="1">
      <alignment horizontal="center"/>
    </xf>
    <xf numFmtId="167" fontId="40" fillId="12" borderId="35" xfId="6" applyFont="1" applyFill="1" applyBorder="1" applyProtection="1"/>
    <xf numFmtId="44" fontId="14" fillId="0" borderId="0" xfId="5" applyNumberFormat="1" applyFont="1" applyProtection="1">
      <protection locked="0"/>
    </xf>
    <xf numFmtId="0" fontId="40" fillId="16" borderId="0" xfId="5" applyFont="1" applyFill="1"/>
    <xf numFmtId="0" fontId="39" fillId="0" borderId="0" xfId="5" applyFont="1" applyProtection="1">
      <protection locked="0"/>
    </xf>
    <xf numFmtId="167" fontId="40" fillId="0" borderId="0" xfId="5" applyNumberFormat="1" applyFont="1" applyProtection="1">
      <protection locked="0"/>
    </xf>
    <xf numFmtId="9" fontId="40" fillId="0" borderId="46" xfId="7" applyFont="1" applyFill="1" applyBorder="1" applyAlignment="1" applyProtection="1">
      <alignment horizontal="center"/>
    </xf>
    <xf numFmtId="0" fontId="14" fillId="0" borderId="62" xfId="5" applyFont="1" applyBorder="1" applyAlignment="1">
      <alignment horizontal="right"/>
    </xf>
    <xf numFmtId="167" fontId="14" fillId="12" borderId="19" xfId="5" applyNumberFormat="1" applyFont="1" applyFill="1" applyBorder="1"/>
    <xf numFmtId="9" fontId="14" fillId="15" borderId="18" xfId="7" applyFont="1" applyFill="1" applyBorder="1" applyAlignment="1" applyProtection="1">
      <alignment horizontal="center"/>
    </xf>
    <xf numFmtId="0" fontId="14" fillId="0" borderId="31" xfId="5" applyFont="1" applyBorder="1" applyAlignment="1">
      <alignment vertical="center" wrapText="1"/>
    </xf>
    <xf numFmtId="167" fontId="40" fillId="12" borderId="33" xfId="6" applyFont="1" applyFill="1" applyBorder="1" applyAlignment="1" applyProtection="1"/>
    <xf numFmtId="44" fontId="43" fillId="12" borderId="33" xfId="6" applyNumberFormat="1" applyFont="1" applyFill="1" applyBorder="1" applyAlignment="1" applyProtection="1">
      <alignment horizontal="center" vertical="center" wrapText="1"/>
    </xf>
    <xf numFmtId="0" fontId="14" fillId="0" borderId="58" xfId="5" applyFont="1" applyBorder="1" applyAlignment="1">
      <alignment horizontal="right"/>
    </xf>
    <xf numFmtId="167" fontId="41" fillId="0" borderId="20" xfId="6" applyFont="1" applyFill="1" applyBorder="1" applyProtection="1"/>
    <xf numFmtId="167" fontId="41" fillId="0" borderId="0" xfId="6" applyFont="1" applyFill="1" applyBorder="1" applyProtection="1"/>
    <xf numFmtId="0" fontId="14" fillId="0" borderId="43" xfId="5" applyFont="1" applyBorder="1" applyAlignment="1">
      <alignment vertical="center" wrapText="1"/>
    </xf>
    <xf numFmtId="167" fontId="40" fillId="12" borderId="44" xfId="6" applyFont="1" applyFill="1" applyBorder="1" applyAlignment="1" applyProtection="1"/>
    <xf numFmtId="167" fontId="40" fillId="0" borderId="0" xfId="5" applyNumberFormat="1" applyFont="1"/>
    <xf numFmtId="0" fontId="40" fillId="0" borderId="63" xfId="5" applyFont="1" applyBorder="1"/>
    <xf numFmtId="0" fontId="40" fillId="0" borderId="47" xfId="5" applyFont="1" applyBorder="1"/>
    <xf numFmtId="0" fontId="14" fillId="0" borderId="0" xfId="5" applyFont="1" applyAlignment="1">
      <alignment horizontal="right"/>
    </xf>
    <xf numFmtId="0" fontId="14" fillId="0" borderId="55" xfId="5" applyFont="1" applyBorder="1" applyAlignment="1">
      <alignment horizontal="right"/>
    </xf>
    <xf numFmtId="0" fontId="40" fillId="0" borderId="55" xfId="5" applyFont="1" applyBorder="1"/>
    <xf numFmtId="0" fontId="40" fillId="0" borderId="42" xfId="5" applyFont="1" applyBorder="1"/>
    <xf numFmtId="167" fontId="41" fillId="0" borderId="0" xfId="5" applyNumberFormat="1" applyFont="1"/>
    <xf numFmtId="0" fontId="40" fillId="0" borderId="65" xfId="5" applyFont="1" applyBorder="1" applyProtection="1">
      <protection locked="0"/>
    </xf>
    <xf numFmtId="0" fontId="40" fillId="0" borderId="66" xfId="5" applyFont="1" applyBorder="1" applyProtection="1">
      <protection locked="0"/>
    </xf>
    <xf numFmtId="0" fontId="40" fillId="0" borderId="67" xfId="5" applyFont="1" applyBorder="1" applyProtection="1">
      <protection locked="0"/>
    </xf>
    <xf numFmtId="0" fontId="40" fillId="0" borderId="52" xfId="5" applyFont="1" applyBorder="1" applyProtection="1">
      <protection locked="0"/>
    </xf>
    <xf numFmtId="0" fontId="40" fillId="0" borderId="53" xfId="5" applyFont="1" applyBorder="1" applyProtection="1">
      <protection locked="0"/>
    </xf>
    <xf numFmtId="0" fontId="40" fillId="0" borderId="54" xfId="5" applyFont="1" applyBorder="1" applyProtection="1">
      <protection locked="0"/>
    </xf>
    <xf numFmtId="0" fontId="40" fillId="0" borderId="56" xfId="0" applyFont="1" applyBorder="1" applyProtection="1">
      <protection locked="0"/>
    </xf>
    <xf numFmtId="0" fontId="40" fillId="0" borderId="0" xfId="0" applyFont="1" applyProtection="1">
      <protection locked="0"/>
    </xf>
    <xf numFmtId="44" fontId="40" fillId="28" borderId="1" xfId="11" applyFont="1" applyFill="1" applyBorder="1" applyAlignment="1" applyProtection="1">
      <alignment horizontal="right"/>
      <protection locked="0"/>
    </xf>
    <xf numFmtId="0" fontId="42" fillId="0" borderId="28" xfId="0" applyFont="1" applyBorder="1" applyAlignment="1">
      <alignment horizontal="center"/>
    </xf>
    <xf numFmtId="167" fontId="40" fillId="27" borderId="29" xfId="6" applyFont="1" applyFill="1" applyBorder="1" applyAlignment="1" applyProtection="1">
      <alignment horizontal="center"/>
    </xf>
    <xf numFmtId="44" fontId="40" fillId="28" borderId="1" xfId="11" applyFont="1" applyFill="1" applyBorder="1" applyProtection="1">
      <protection locked="0"/>
    </xf>
    <xf numFmtId="0" fontId="42" fillId="0" borderId="34" xfId="0" applyFont="1" applyBorder="1" applyAlignment="1">
      <alignment horizontal="center"/>
    </xf>
    <xf numFmtId="167" fontId="40" fillId="27" borderId="35" xfId="6" applyFont="1" applyFill="1" applyBorder="1" applyAlignment="1" applyProtection="1">
      <alignment horizontal="center"/>
    </xf>
    <xf numFmtId="0" fontId="40" fillId="21" borderId="55" xfId="0" applyFont="1" applyFill="1" applyBorder="1" applyAlignment="1">
      <alignment vertical="center" wrapText="1"/>
    </xf>
    <xf numFmtId="0" fontId="40" fillId="21" borderId="0" xfId="0" applyFont="1" applyFill="1" applyAlignment="1">
      <alignment vertical="center" wrapText="1"/>
    </xf>
    <xf numFmtId="0" fontId="40" fillId="21" borderId="13" xfId="0" applyFont="1" applyFill="1" applyBorder="1" applyAlignment="1">
      <alignment vertical="center" wrapText="1"/>
    </xf>
    <xf numFmtId="167" fontId="40" fillId="27" borderId="44" xfId="6" applyFont="1" applyFill="1" applyBorder="1" applyAlignment="1" applyProtection="1">
      <alignment horizontal="center"/>
    </xf>
    <xf numFmtId="0" fontId="14" fillId="0" borderId="43" xfId="0" applyFont="1" applyBorder="1"/>
    <xf numFmtId="0" fontId="40" fillId="0" borderId="13" xfId="0" applyFont="1" applyBorder="1" applyProtection="1">
      <protection locked="0"/>
    </xf>
    <xf numFmtId="0" fontId="40" fillId="0" borderId="55" xfId="0" applyFont="1" applyBorder="1" applyProtection="1">
      <protection locked="0"/>
    </xf>
    <xf numFmtId="0" fontId="14" fillId="0" borderId="31" xfId="0" applyFont="1" applyBorder="1" applyAlignment="1">
      <alignment vertical="center" wrapText="1"/>
    </xf>
    <xf numFmtId="167" fontId="40" fillId="27" borderId="33" xfId="6" applyFont="1" applyFill="1" applyBorder="1" applyAlignment="1" applyProtection="1"/>
    <xf numFmtId="0" fontId="14" fillId="0" borderId="37" xfId="0" applyFont="1" applyBorder="1" applyAlignment="1">
      <alignment vertical="center" wrapText="1"/>
    </xf>
    <xf numFmtId="167" fontId="40" fillId="27" borderId="39" xfId="6" applyFont="1" applyFill="1" applyBorder="1" applyAlignment="1" applyProtection="1"/>
    <xf numFmtId="0" fontId="40" fillId="0" borderId="10" xfId="0" applyFont="1" applyBorder="1"/>
    <xf numFmtId="167" fontId="40" fillId="0" borderId="10" xfId="6" applyFont="1" applyFill="1" applyBorder="1" applyAlignment="1" applyProtection="1">
      <alignment horizontal="center"/>
    </xf>
    <xf numFmtId="169" fontId="43" fillId="0" borderId="10" xfId="6" applyNumberFormat="1" applyFont="1" applyFill="1" applyBorder="1" applyAlignment="1" applyProtection="1">
      <alignment horizontal="center" vertical="center" wrapText="1"/>
    </xf>
    <xf numFmtId="0" fontId="14" fillId="0" borderId="43" xfId="0" applyFont="1" applyBorder="1" applyAlignment="1">
      <alignment vertical="center" wrapText="1"/>
    </xf>
    <xf numFmtId="167" fontId="40" fillId="27" borderId="44" xfId="6" applyFont="1" applyFill="1" applyBorder="1" applyAlignment="1" applyProtection="1"/>
    <xf numFmtId="168" fontId="14" fillId="0" borderId="0" xfId="0" applyNumberFormat="1" applyFont="1" applyAlignment="1" applyProtection="1">
      <alignment horizontal="right" vertical="center"/>
      <protection locked="0"/>
    </xf>
    <xf numFmtId="168" fontId="14" fillId="0" borderId="0" xfId="0" applyNumberFormat="1" applyFont="1" applyAlignment="1">
      <alignment horizontal="right" vertical="center"/>
    </xf>
    <xf numFmtId="44" fontId="40" fillId="0" borderId="0" xfId="11" applyFont="1" applyBorder="1" applyProtection="1">
      <protection locked="0"/>
    </xf>
    <xf numFmtId="0" fontId="14" fillId="0" borderId="28" xfId="0" applyFont="1" applyBorder="1" applyAlignment="1">
      <alignment horizontal="center"/>
    </xf>
    <xf numFmtId="167" fontId="40" fillId="27" borderId="29" xfId="6" applyFont="1" applyFill="1" applyBorder="1" applyProtection="1"/>
    <xf numFmtId="0" fontId="14" fillId="0" borderId="34" xfId="0" applyFont="1" applyBorder="1" applyAlignment="1">
      <alignment horizontal="center"/>
    </xf>
    <xf numFmtId="167" fontId="40" fillId="27" borderId="35" xfId="6" applyFont="1" applyFill="1" applyBorder="1" applyProtection="1"/>
    <xf numFmtId="9" fontId="14" fillId="0" borderId="0" xfId="7" applyFont="1" applyFill="1" applyBorder="1" applyAlignment="1" applyProtection="1">
      <alignment horizontal="right" vertical="center"/>
    </xf>
    <xf numFmtId="0" fontId="40" fillId="16" borderId="0" xfId="0" applyFont="1" applyFill="1"/>
    <xf numFmtId="169" fontId="40" fillId="27" borderId="35" xfId="6" applyNumberFormat="1" applyFont="1" applyFill="1" applyBorder="1" applyProtection="1"/>
    <xf numFmtId="14" fontId="14" fillId="0" borderId="18" xfId="5" applyNumberFormat="1" applyFont="1" applyBorder="1" applyAlignment="1">
      <alignment horizontal="left"/>
    </xf>
    <xf numFmtId="170" fontId="14" fillId="26" borderId="18" xfId="5" applyNumberFormat="1" applyFont="1" applyFill="1" applyBorder="1" applyAlignment="1" applyProtection="1">
      <alignment horizontal="center" vertical="center"/>
      <protection locked="0"/>
    </xf>
    <xf numFmtId="0" fontId="14" fillId="14" borderId="1" xfId="0" applyFont="1" applyFill="1" applyBorder="1" applyAlignment="1" applyProtection="1">
      <alignment horizontal="center"/>
      <protection hidden="1"/>
    </xf>
    <xf numFmtId="0" fontId="38" fillId="14" borderId="1" xfId="0" applyFont="1" applyFill="1" applyBorder="1" applyAlignment="1" applyProtection="1">
      <alignment horizontal="center"/>
      <protection hidden="1"/>
    </xf>
    <xf numFmtId="0" fontId="22" fillId="0" borderId="0" xfId="5" applyFont="1"/>
    <xf numFmtId="0" fontId="23" fillId="0" borderId="0" xfId="5" applyFont="1"/>
    <xf numFmtId="0" fontId="24" fillId="0" borderId="0" xfId="5" applyFont="1" applyAlignment="1">
      <alignment horizontal="center"/>
    </xf>
    <xf numFmtId="0" fontId="13" fillId="0" borderId="0" xfId="5" applyFont="1"/>
    <xf numFmtId="0" fontId="18" fillId="0" borderId="0" xfId="5" applyFont="1"/>
    <xf numFmtId="0" fontId="11" fillId="0" borderId="0" xfId="5" applyAlignment="1">
      <alignment horizontal="right"/>
    </xf>
    <xf numFmtId="0" fontId="15" fillId="0" borderId="0" xfId="5" applyFont="1" applyAlignment="1">
      <alignment horizontal="left"/>
    </xf>
    <xf numFmtId="0" fontId="11" fillId="0" borderId="12" xfId="5" applyBorder="1" applyProtection="1">
      <protection hidden="1"/>
    </xf>
    <xf numFmtId="0" fontId="19" fillId="0" borderId="0" xfId="5" applyFont="1" applyAlignment="1">
      <alignment horizontal="right"/>
    </xf>
    <xf numFmtId="0" fontId="19" fillId="0" borderId="0" xfId="5" applyFont="1"/>
    <xf numFmtId="0" fontId="19" fillId="0" borderId="13" xfId="5" applyFont="1" applyBorder="1" applyProtection="1">
      <protection locked="0" hidden="1"/>
    </xf>
    <xf numFmtId="0" fontId="6" fillId="3" borderId="0" xfId="0" applyFont="1" applyFill="1" applyProtection="1">
      <protection locked="0"/>
    </xf>
    <xf numFmtId="44" fontId="40" fillId="0" borderId="0" xfId="5" applyNumberFormat="1" applyFont="1" applyProtection="1">
      <protection locked="0"/>
    </xf>
    <xf numFmtId="0" fontId="19" fillId="3" borderId="11" xfId="5" applyFont="1" applyFill="1" applyBorder="1" applyProtection="1">
      <protection locked="0"/>
    </xf>
    <xf numFmtId="0" fontId="23" fillId="3" borderId="0" xfId="5" applyFont="1" applyFill="1" applyProtection="1">
      <protection locked="0"/>
    </xf>
    <xf numFmtId="0" fontId="11" fillId="3" borderId="13" xfId="5" applyFill="1" applyBorder="1" applyProtection="1">
      <protection locked="0"/>
    </xf>
    <xf numFmtId="0" fontId="0" fillId="29" borderId="1" xfId="0" applyFill="1" applyBorder="1" applyProtection="1">
      <protection locked="0"/>
    </xf>
    <xf numFmtId="44" fontId="39" fillId="28" borderId="1" xfId="11" applyFont="1" applyFill="1" applyBorder="1" applyProtection="1">
      <protection locked="0"/>
    </xf>
    <xf numFmtId="4" fontId="0" fillId="0" borderId="0" xfId="0" applyNumberFormat="1"/>
    <xf numFmtId="0" fontId="47" fillId="0" borderId="0" xfId="0" applyFont="1"/>
    <xf numFmtId="0" fontId="48" fillId="0" borderId="0" xfId="0" applyFont="1" applyAlignment="1">
      <alignment horizontal="center"/>
    </xf>
    <xf numFmtId="0" fontId="49" fillId="0" borderId="0" xfId="0" applyFont="1"/>
    <xf numFmtId="0" fontId="50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47" fillId="0" borderId="78" xfId="0" applyFont="1" applyBorder="1" applyAlignment="1">
      <alignment horizontal="left" vertical="center"/>
    </xf>
    <xf numFmtId="174" fontId="53" fillId="30" borderId="79" xfId="2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47" fillId="0" borderId="80" xfId="0" applyFont="1" applyBorder="1" applyAlignment="1">
      <alignment vertical="center"/>
    </xf>
    <xf numFmtId="1" fontId="53" fillId="30" borderId="81" xfId="0" applyNumberFormat="1" applyFont="1" applyFill="1" applyBorder="1" applyAlignment="1" applyProtection="1">
      <alignment horizontal="center" vertical="center"/>
      <protection locked="0"/>
    </xf>
    <xf numFmtId="0" fontId="55" fillId="31" borderId="0" xfId="0" applyFont="1" applyFill="1" applyAlignment="1">
      <alignment horizontal="left" vertical="center"/>
    </xf>
    <xf numFmtId="0" fontId="0" fillId="31" borderId="0" xfId="0" applyFill="1"/>
    <xf numFmtId="175" fontId="53" fillId="0" borderId="79" xfId="2" applyNumberFormat="1" applyFont="1" applyBorder="1" applyAlignment="1" applyProtection="1">
      <alignment horizontal="center" vertical="center"/>
    </xf>
    <xf numFmtId="0" fontId="56" fillId="0" borderId="0" xfId="0" applyFont="1" applyAlignment="1">
      <alignment vertical="center"/>
    </xf>
    <xf numFmtId="0" fontId="56" fillId="0" borderId="0" xfId="0" applyFont="1"/>
    <xf numFmtId="0" fontId="47" fillId="0" borderId="82" xfId="0" applyFont="1" applyBorder="1" applyAlignment="1">
      <alignment horizontal="left" vertical="center"/>
    </xf>
    <xf numFmtId="0" fontId="47" fillId="0" borderId="84" xfId="0" applyFont="1" applyBorder="1" applyAlignment="1">
      <alignment horizontal="left" vertical="center"/>
    </xf>
    <xf numFmtId="0" fontId="57" fillId="0" borderId="85" xfId="0" applyFont="1" applyBorder="1" applyAlignment="1">
      <alignment vertical="center"/>
    </xf>
    <xf numFmtId="0" fontId="58" fillId="0" borderId="48" xfId="0" applyFont="1" applyBorder="1" applyAlignment="1">
      <alignment vertical="center"/>
    </xf>
    <xf numFmtId="2" fontId="58" fillId="0" borderId="48" xfId="0" applyNumberFormat="1" applyFont="1" applyBorder="1" applyAlignment="1">
      <alignment vertical="center"/>
    </xf>
    <xf numFmtId="0" fontId="58" fillId="0" borderId="0" xfId="0" applyFont="1"/>
    <xf numFmtId="0" fontId="47" fillId="0" borderId="82" xfId="0" applyFont="1" applyBorder="1" applyAlignment="1">
      <alignment vertical="center"/>
    </xf>
    <xf numFmtId="176" fontId="53" fillId="30" borderId="81" xfId="0" applyNumberFormat="1" applyFont="1" applyFill="1" applyBorder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77" fontId="59" fillId="0" borderId="0" xfId="2" applyNumberFormat="1" applyFont="1" applyBorder="1" applyAlignment="1" applyProtection="1">
      <alignment horizontal="left"/>
    </xf>
    <xf numFmtId="0" fontId="60" fillId="32" borderId="79" xfId="0" applyFont="1" applyFill="1" applyBorder="1" applyAlignment="1">
      <alignment horizontal="center"/>
    </xf>
    <xf numFmtId="0" fontId="61" fillId="32" borderId="79" xfId="0" applyFont="1" applyFill="1" applyBorder="1" applyAlignment="1">
      <alignment horizontal="center"/>
    </xf>
    <xf numFmtId="3" fontId="58" fillId="0" borderId="0" xfId="0" applyNumberFormat="1" applyFont="1" applyAlignment="1">
      <alignment horizontal="center"/>
    </xf>
    <xf numFmtId="0" fontId="62" fillId="33" borderId="79" xfId="0" applyFont="1" applyFill="1" applyBorder="1" applyAlignment="1">
      <alignment horizontal="center"/>
    </xf>
    <xf numFmtId="175" fontId="63" fillId="32" borderId="44" xfId="2" applyNumberFormat="1" applyFont="1" applyFill="1" applyBorder="1" applyAlignment="1" applyProtection="1">
      <alignment horizontal="center"/>
    </xf>
    <xf numFmtId="178" fontId="47" fillId="0" borderId="0" xfId="0" applyNumberFormat="1" applyFont="1"/>
    <xf numFmtId="179" fontId="63" fillId="32" borderId="44" xfId="2" applyNumberFormat="1" applyFont="1" applyFill="1" applyBorder="1" applyAlignment="1" applyProtection="1">
      <alignment horizontal="center"/>
    </xf>
    <xf numFmtId="3" fontId="56" fillId="32" borderId="0" xfId="0" applyNumberFormat="1" applyFont="1" applyFill="1" applyAlignment="1">
      <alignment horizontal="center"/>
    </xf>
    <xf numFmtId="0" fontId="49" fillId="32" borderId="0" xfId="0" applyFont="1" applyFill="1"/>
    <xf numFmtId="179" fontId="62" fillId="32" borderId="44" xfId="2" applyNumberFormat="1" applyFont="1" applyFill="1" applyBorder="1" applyAlignment="1" applyProtection="1">
      <alignment horizontal="center"/>
    </xf>
    <xf numFmtId="0" fontId="0" fillId="32" borderId="0" xfId="0" applyFill="1"/>
    <xf numFmtId="0" fontId="57" fillId="0" borderId="86" xfId="0" applyFont="1" applyBorder="1"/>
    <xf numFmtId="176" fontId="57" fillId="0" borderId="87" xfId="0" applyNumberFormat="1" applyFont="1" applyBorder="1"/>
    <xf numFmtId="176" fontId="57" fillId="0" borderId="87" xfId="0" applyNumberFormat="1" applyFont="1" applyBorder="1" applyAlignment="1">
      <alignment horizontal="center"/>
    </xf>
    <xf numFmtId="3" fontId="57" fillId="0" borderId="19" xfId="0" applyNumberFormat="1" applyFont="1" applyBorder="1" applyAlignment="1">
      <alignment horizontal="center"/>
    </xf>
    <xf numFmtId="3" fontId="56" fillId="32" borderId="0" xfId="0" applyNumberFormat="1" applyFont="1" applyFill="1" applyAlignment="1" applyProtection="1">
      <alignment horizontal="center"/>
      <protection locked="0"/>
    </xf>
    <xf numFmtId="0" fontId="49" fillId="32" borderId="0" xfId="0" applyFont="1" applyFill="1" applyProtection="1">
      <protection locked="0"/>
    </xf>
    <xf numFmtId="176" fontId="49" fillId="32" borderId="84" xfId="0" applyNumberFormat="1" applyFont="1" applyFill="1" applyBorder="1"/>
    <xf numFmtId="176" fontId="64" fillId="32" borderId="88" xfId="0" applyNumberFormat="1" applyFont="1" applyFill="1" applyBorder="1"/>
    <xf numFmtId="176" fontId="64" fillId="32" borderId="19" xfId="0" applyNumberFormat="1" applyFont="1" applyFill="1" applyBorder="1"/>
    <xf numFmtId="0" fontId="47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7" fillId="0" borderId="0" xfId="0" applyFont="1" applyAlignment="1" applyProtection="1">
      <alignment horizontal="center" wrapText="1"/>
      <protection locked="0"/>
    </xf>
    <xf numFmtId="0" fontId="49" fillId="0" borderId="0" xfId="0" applyFont="1" applyAlignment="1" applyProtection="1">
      <alignment horizontal="center" wrapText="1"/>
      <protection locked="0"/>
    </xf>
    <xf numFmtId="0" fontId="49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4" fontId="68" fillId="0" borderId="0" xfId="0" applyNumberFormat="1" applyFont="1" applyAlignment="1">
      <alignment horizontal="center" wrapText="1"/>
    </xf>
    <xf numFmtId="0" fontId="64" fillId="35" borderId="0" xfId="0" applyFont="1" applyFill="1" applyAlignment="1">
      <alignment horizontal="center" wrapText="1"/>
    </xf>
    <xf numFmtId="0" fontId="60" fillId="0" borderId="0" xfId="0" applyFont="1"/>
    <xf numFmtId="3" fontId="69" fillId="0" borderId="13" xfId="0" applyNumberFormat="1" applyFont="1" applyBorder="1"/>
    <xf numFmtId="3" fontId="69" fillId="0" borderId="42" xfId="0" applyNumberFormat="1" applyFont="1" applyBorder="1"/>
    <xf numFmtId="0" fontId="49" fillId="0" borderId="90" xfId="0" applyFont="1" applyBorder="1"/>
    <xf numFmtId="3" fontId="49" fillId="0" borderId="91" xfId="0" applyNumberFormat="1" applyFont="1" applyBorder="1"/>
    <xf numFmtId="0" fontId="69" fillId="0" borderId="89" xfId="0" applyFont="1" applyBorder="1"/>
    <xf numFmtId="0" fontId="49" fillId="0" borderId="37" xfId="0" applyFont="1" applyBorder="1"/>
    <xf numFmtId="0" fontId="49" fillId="0" borderId="42" xfId="0" applyFont="1" applyBorder="1"/>
    <xf numFmtId="0" fontId="69" fillId="0" borderId="34" xfId="0" applyFont="1" applyBorder="1"/>
    <xf numFmtId="3" fontId="69" fillId="0" borderId="92" xfId="0" applyNumberFormat="1" applyFont="1" applyBorder="1"/>
    <xf numFmtId="3" fontId="69" fillId="0" borderId="51" xfId="0" applyNumberFormat="1" applyFont="1" applyBorder="1"/>
    <xf numFmtId="0" fontId="49" fillId="0" borderId="93" xfId="0" applyFont="1" applyBorder="1"/>
    <xf numFmtId="3" fontId="49" fillId="0" borderId="94" xfId="0" applyNumberFormat="1" applyFont="1" applyBorder="1"/>
    <xf numFmtId="0" fontId="69" fillId="0" borderId="0" xfId="0" applyFont="1"/>
    <xf numFmtId="0" fontId="70" fillId="0" borderId="0" xfId="0" applyFont="1"/>
    <xf numFmtId="3" fontId="49" fillId="0" borderId="0" xfId="0" applyNumberFormat="1" applyFont="1"/>
    <xf numFmtId="0" fontId="0" fillId="0" borderId="1" xfId="0" applyBorder="1"/>
    <xf numFmtId="44" fontId="0" fillId="0" borderId="0" xfId="0" applyNumberFormat="1"/>
    <xf numFmtId="44" fontId="0" fillId="0" borderId="0" xfId="11" applyFont="1"/>
    <xf numFmtId="0" fontId="11" fillId="3" borderId="0" xfId="5" applyFill="1" applyAlignment="1" applyProtection="1">
      <alignment horizontal="center"/>
      <protection locked="0"/>
    </xf>
    <xf numFmtId="0" fontId="2" fillId="37" borderId="12" xfId="0" applyFont="1" applyFill="1" applyBorder="1"/>
    <xf numFmtId="0" fontId="2" fillId="37" borderId="0" xfId="0" applyFont="1" applyFill="1" applyAlignment="1">
      <alignment horizontal="center"/>
    </xf>
    <xf numFmtId="0" fontId="2" fillId="37" borderId="13" xfId="0" applyFont="1" applyFill="1" applyBorder="1" applyAlignment="1">
      <alignment horizontal="center"/>
    </xf>
    <xf numFmtId="0" fontId="2" fillId="28" borderId="84" xfId="0" applyFont="1" applyFill="1" applyBorder="1" applyAlignment="1">
      <alignment vertical="center"/>
    </xf>
    <xf numFmtId="0" fontId="72" fillId="0" borderId="12" xfId="0" applyFont="1" applyBorder="1" applyAlignment="1">
      <alignment horizontal="right"/>
    </xf>
    <xf numFmtId="6" fontId="0" fillId="0" borderId="0" xfId="11" applyNumberFormat="1" applyFont="1" applyBorder="1" applyAlignment="1">
      <alignment horizontal="center"/>
    </xf>
    <xf numFmtId="6" fontId="0" fillId="0" borderId="13" xfId="11" applyNumberFormat="1" applyFont="1" applyBorder="1" applyAlignment="1">
      <alignment horizontal="center"/>
    </xf>
    <xf numFmtId="0" fontId="73" fillId="19" borderId="9" xfId="0" applyFont="1" applyFill="1" applyBorder="1" applyAlignment="1">
      <alignment horizontal="right"/>
    </xf>
    <xf numFmtId="6" fontId="0" fillId="27" borderId="10" xfId="11" applyNumberFormat="1" applyFont="1" applyFill="1" applyBorder="1" applyAlignment="1">
      <alignment horizontal="center"/>
    </xf>
    <xf numFmtId="6" fontId="0" fillId="27" borderId="11" xfId="11" applyNumberFormat="1" applyFont="1" applyFill="1" applyBorder="1" applyAlignment="1">
      <alignment horizontal="center"/>
    </xf>
    <xf numFmtId="0" fontId="2" fillId="28" borderId="84" xfId="0" applyFont="1" applyFill="1" applyBorder="1" applyAlignment="1">
      <alignment horizontal="left"/>
    </xf>
    <xf numFmtId="0" fontId="2" fillId="28" borderId="84" xfId="0" applyFont="1" applyFill="1" applyBorder="1" applyAlignment="1">
      <alignment horizontal="left" vertical="center"/>
    </xf>
    <xf numFmtId="6" fontId="2" fillId="0" borderId="0" xfId="11" applyNumberFormat="1" applyFont="1" applyBorder="1" applyAlignment="1">
      <alignment horizontal="center"/>
    </xf>
    <xf numFmtId="6" fontId="2" fillId="27" borderId="10" xfId="11" applyNumberFormat="1" applyFont="1" applyFill="1" applyBorder="1" applyAlignment="1">
      <alignment horizontal="center"/>
    </xf>
    <xf numFmtId="0" fontId="0" fillId="0" borderId="13" xfId="0" applyBorder="1"/>
    <xf numFmtId="0" fontId="33" fillId="0" borderId="0" xfId="0" applyFont="1" applyAlignment="1">
      <alignment vertical="center" wrapText="1"/>
    </xf>
    <xf numFmtId="0" fontId="45" fillId="0" borderId="0" xfId="0" applyFont="1"/>
    <xf numFmtId="181" fontId="0" fillId="3" borderId="1" xfId="11" applyNumberFormat="1" applyFont="1" applyFill="1" applyBorder="1" applyAlignment="1">
      <alignment vertical="center" wrapText="1"/>
    </xf>
    <xf numFmtId="181" fontId="0" fillId="19" borderId="1" xfId="11" applyNumberFormat="1" applyFont="1" applyFill="1" applyBorder="1" applyAlignment="1">
      <alignment vertical="center" wrapText="1"/>
    </xf>
    <xf numFmtId="168" fontId="45" fillId="0" borderId="0" xfId="0" applyNumberFormat="1" applyFont="1"/>
    <xf numFmtId="0" fontId="74" fillId="3" borderId="1" xfId="0" applyFont="1" applyFill="1" applyBorder="1" applyAlignment="1">
      <alignment horizontal="center" vertical="center"/>
    </xf>
    <xf numFmtId="0" fontId="74" fillId="3" borderId="1" xfId="0" applyFont="1" applyFill="1" applyBorder="1" applyAlignment="1">
      <alignment horizontal="center" vertical="center" wrapText="1"/>
    </xf>
    <xf numFmtId="17" fontId="74" fillId="3" borderId="1" xfId="0" applyNumberFormat="1" applyFont="1" applyFill="1" applyBorder="1" applyAlignment="1">
      <alignment horizontal="center" vertical="center"/>
    </xf>
    <xf numFmtId="44" fontId="75" fillId="3" borderId="1" xfId="11" applyFont="1" applyFill="1" applyBorder="1" applyAlignment="1">
      <alignment horizontal="center" vertical="center"/>
    </xf>
    <xf numFmtId="0" fontId="74" fillId="3" borderId="1" xfId="0" applyFont="1" applyFill="1" applyBorder="1" applyAlignment="1">
      <alignment horizontal="center"/>
    </xf>
    <xf numFmtId="44" fontId="74" fillId="3" borderId="1" xfId="0" applyNumberFormat="1" applyFont="1" applyFill="1" applyBorder="1" applyAlignment="1">
      <alignment horizontal="center"/>
    </xf>
    <xf numFmtId="0" fontId="2" fillId="28" borderId="84" xfId="0" applyFont="1" applyFill="1" applyBorder="1" applyAlignment="1">
      <alignment horizontal="left" vertical="center" wrapText="1"/>
    </xf>
    <xf numFmtId="3" fontId="69" fillId="22" borderId="13" xfId="0" applyNumberFormat="1" applyFont="1" applyFill="1" applyBorder="1"/>
    <xf numFmtId="3" fontId="69" fillId="22" borderId="92" xfId="0" applyNumberFormat="1" applyFont="1" applyFill="1" applyBorder="1"/>
    <xf numFmtId="0" fontId="66" fillId="34" borderId="95" xfId="0" applyFont="1" applyFill="1" applyBorder="1" applyAlignment="1">
      <alignment horizontal="center" wrapText="1"/>
    </xf>
    <xf numFmtId="0" fontId="67" fillId="34" borderId="96" xfId="0" applyFont="1" applyFill="1" applyBorder="1" applyAlignment="1">
      <alignment horizontal="center" wrapText="1"/>
    </xf>
    <xf numFmtId="0" fontId="67" fillId="34" borderId="97" xfId="0" applyFont="1" applyFill="1" applyBorder="1" applyAlignment="1">
      <alignment horizontal="center" wrapText="1"/>
    </xf>
    <xf numFmtId="0" fontId="64" fillId="0" borderId="98" xfId="0" applyFont="1" applyBorder="1" applyAlignment="1">
      <alignment horizontal="center" wrapText="1"/>
    </xf>
    <xf numFmtId="0" fontId="64" fillId="0" borderId="97" xfId="0" applyFont="1" applyBorder="1" applyAlignment="1">
      <alignment horizontal="center" wrapText="1"/>
    </xf>
    <xf numFmtId="0" fontId="69" fillId="0" borderId="95" xfId="0" applyFont="1" applyBorder="1" applyAlignment="1">
      <alignment horizontal="right"/>
    </xf>
    <xf numFmtId="3" fontId="69" fillId="0" borderId="96" xfId="0" applyNumberFormat="1" applyFont="1" applyBorder="1"/>
    <xf numFmtId="0" fontId="69" fillId="22" borderId="96" xfId="0" applyFont="1" applyFill="1" applyBorder="1"/>
    <xf numFmtId="0" fontId="69" fillId="0" borderId="96" xfId="0" applyFont="1" applyBorder="1"/>
    <xf numFmtId="3" fontId="69" fillId="0" borderId="97" xfId="0" applyNumberFormat="1" applyFont="1" applyBorder="1"/>
    <xf numFmtId="3" fontId="47" fillId="0" borderId="47" xfId="0" applyNumberFormat="1" applyFont="1" applyBorder="1" applyProtection="1">
      <protection locked="0"/>
    </xf>
    <xf numFmtId="0" fontId="49" fillId="0" borderId="47" xfId="0" applyFont="1" applyBorder="1" applyProtection="1">
      <protection locked="0"/>
    </xf>
    <xf numFmtId="0" fontId="49" fillId="0" borderId="6" xfId="0" applyFont="1" applyBorder="1"/>
    <xf numFmtId="3" fontId="49" fillId="0" borderId="99" xfId="0" applyNumberFormat="1" applyFont="1" applyBorder="1"/>
    <xf numFmtId="0" fontId="49" fillId="0" borderId="47" xfId="0" applyFont="1" applyBorder="1"/>
    <xf numFmtId="0" fontId="0" fillId="0" borderId="47" xfId="0" applyBorder="1"/>
    <xf numFmtId="4" fontId="0" fillId="0" borderId="47" xfId="0" applyNumberFormat="1" applyBorder="1"/>
    <xf numFmtId="4" fontId="0" fillId="22" borderId="47" xfId="0" applyNumberFormat="1" applyFill="1" applyBorder="1"/>
    <xf numFmtId="180" fontId="0" fillId="35" borderId="97" xfId="0" applyNumberFormat="1" applyFill="1" applyBorder="1"/>
    <xf numFmtId="4" fontId="47" fillId="0" borderId="0" xfId="0" applyNumberFormat="1" applyFont="1" applyProtection="1">
      <protection locked="0"/>
    </xf>
    <xf numFmtId="0" fontId="49" fillId="0" borderId="0" xfId="0" applyFont="1" applyProtection="1">
      <protection locked="0"/>
    </xf>
    <xf numFmtId="3" fontId="0" fillId="0" borderId="0" xfId="0" applyNumberFormat="1"/>
    <xf numFmtId="4" fontId="0" fillId="22" borderId="0" xfId="0" applyNumberFormat="1" applyFill="1"/>
    <xf numFmtId="180" fontId="0" fillId="35" borderId="42" xfId="0" applyNumberFormat="1" applyFill="1" applyBorder="1"/>
    <xf numFmtId="3" fontId="49" fillId="0" borderId="0" xfId="0" applyNumberFormat="1" applyFont="1" applyProtection="1">
      <protection locked="0"/>
    </xf>
    <xf numFmtId="4" fontId="47" fillId="0" borderId="50" xfId="0" applyNumberFormat="1" applyFont="1" applyBorder="1" applyProtection="1">
      <protection locked="0"/>
    </xf>
    <xf numFmtId="3" fontId="49" fillId="0" borderId="50" xfId="0" applyNumberFormat="1" applyFont="1" applyBorder="1" applyProtection="1">
      <protection locked="0"/>
    </xf>
    <xf numFmtId="0" fontId="49" fillId="0" borderId="50" xfId="0" applyFont="1" applyBorder="1"/>
    <xf numFmtId="3" fontId="0" fillId="0" borderId="50" xfId="0" applyNumberFormat="1" applyBorder="1"/>
    <xf numFmtId="4" fontId="0" fillId="0" borderId="50" xfId="0" applyNumberFormat="1" applyBorder="1"/>
    <xf numFmtId="4" fontId="0" fillId="22" borderId="50" xfId="0" applyNumberFormat="1" applyFill="1" applyBorder="1"/>
    <xf numFmtId="180" fontId="0" fillId="35" borderId="51" xfId="0" applyNumberFormat="1" applyFill="1" applyBorder="1"/>
    <xf numFmtId="0" fontId="69" fillId="0" borderId="95" xfId="0" applyFont="1" applyBorder="1"/>
    <xf numFmtId="3" fontId="69" fillId="22" borderId="96" xfId="0" applyNumberFormat="1" applyFont="1" applyFill="1" applyBorder="1"/>
    <xf numFmtId="4" fontId="47" fillId="0" borderId="47" xfId="0" applyNumberFormat="1" applyFont="1" applyBorder="1" applyProtection="1">
      <protection locked="0"/>
    </xf>
    <xf numFmtId="0" fontId="49" fillId="0" borderId="98" xfId="0" applyFont="1" applyBorder="1"/>
    <xf numFmtId="0" fontId="49" fillId="0" borderId="97" xfId="0" applyFont="1" applyBorder="1"/>
    <xf numFmtId="3" fontId="0" fillId="0" borderId="47" xfId="0" applyNumberFormat="1" applyBorder="1"/>
    <xf numFmtId="3" fontId="49" fillId="0" borderId="47" xfId="0" applyNumberFormat="1" applyFont="1" applyBorder="1" applyProtection="1">
      <protection locked="0"/>
    </xf>
    <xf numFmtId="0" fontId="53" fillId="39" borderId="83" xfId="0" applyFont="1" applyFill="1" applyBorder="1" applyAlignment="1" applyProtection="1">
      <alignment horizontal="center" vertical="center"/>
      <protection locked="0"/>
    </xf>
    <xf numFmtId="176" fontId="53" fillId="39" borderId="83" xfId="0" applyNumberFormat="1" applyFont="1" applyFill="1" applyBorder="1" applyAlignment="1" applyProtection="1">
      <alignment horizontal="center" vertical="center"/>
      <protection locked="0"/>
    </xf>
    <xf numFmtId="0" fontId="2" fillId="38" borderId="98" xfId="0" applyFont="1" applyFill="1" applyBorder="1"/>
    <xf numFmtId="0" fontId="2" fillId="38" borderId="37" xfId="0" applyFont="1" applyFill="1" applyBorder="1"/>
    <xf numFmtId="0" fontId="2" fillId="38" borderId="43" xfId="0" applyFont="1" applyFill="1" applyBorder="1"/>
    <xf numFmtId="8" fontId="0" fillId="0" borderId="1" xfId="0" applyNumberFormat="1" applyBorder="1"/>
    <xf numFmtId="4" fontId="0" fillId="0" borderId="1" xfId="0" applyNumberFormat="1" applyBorder="1"/>
    <xf numFmtId="6" fontId="0" fillId="0" borderId="0" xfId="11" applyNumberFormat="1" applyFont="1" applyAlignment="1" applyProtection="1">
      <alignment horizontal="center"/>
      <protection locked="0"/>
    </xf>
    <xf numFmtId="6" fontId="0" fillId="0" borderId="0" xfId="11" applyNumberFormat="1" applyFont="1" applyAlignment="1" applyProtection="1">
      <alignment horizontal="center"/>
    </xf>
    <xf numFmtId="0" fontId="30" fillId="7" borderId="0" xfId="0" applyFont="1" applyFill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0" fontId="2" fillId="37" borderId="15" xfId="0" applyFont="1" applyFill="1" applyBorder="1" applyProtection="1">
      <protection locked="0"/>
    </xf>
    <xf numFmtId="0" fontId="2" fillId="37" borderId="15" xfId="0" applyFont="1" applyFill="1" applyBorder="1" applyAlignment="1" applyProtection="1">
      <alignment horizontal="center"/>
      <protection locked="0"/>
    </xf>
    <xf numFmtId="0" fontId="46" fillId="17" borderId="0" xfId="0" applyFont="1" applyFill="1" applyProtection="1">
      <protection locked="0"/>
    </xf>
    <xf numFmtId="8" fontId="0" fillId="0" borderId="0" xfId="0" applyNumberFormat="1" applyAlignment="1" applyProtection="1">
      <alignment horizontal="center"/>
      <protection locked="0"/>
    </xf>
    <xf numFmtId="0" fontId="45" fillId="0" borderId="0" xfId="0" applyFont="1" applyAlignment="1" applyProtection="1">
      <alignment horizontal="right"/>
      <protection locked="0"/>
    </xf>
    <xf numFmtId="0" fontId="33" fillId="5" borderId="84" xfId="0" applyFont="1" applyFill="1" applyBorder="1" applyAlignment="1" applyProtection="1">
      <alignment horizontal="right"/>
      <protection locked="0"/>
    </xf>
    <xf numFmtId="6" fontId="2" fillId="5" borderId="88" xfId="11" applyNumberFormat="1" applyFont="1" applyFill="1" applyBorder="1" applyAlignment="1" applyProtection="1">
      <alignment horizontal="center"/>
      <protection locked="0"/>
    </xf>
    <xf numFmtId="6" fontId="2" fillId="5" borderId="19" xfId="11" applyNumberFormat="1" applyFont="1" applyFill="1" applyBorder="1" applyAlignment="1" applyProtection="1">
      <alignment horizontal="center"/>
      <protection locked="0"/>
    </xf>
    <xf numFmtId="0" fontId="2" fillId="40" borderId="0" xfId="0" applyFont="1" applyFill="1" applyProtection="1">
      <protection locked="0"/>
    </xf>
    <xf numFmtId="6" fontId="0" fillId="0" borderId="0" xfId="0" applyNumberFormat="1" applyAlignment="1" applyProtection="1">
      <alignment horizontal="center"/>
      <protection locked="0"/>
    </xf>
    <xf numFmtId="0" fontId="71" fillId="0" borderId="0" xfId="0" applyFont="1" applyProtection="1">
      <protection locked="0"/>
    </xf>
    <xf numFmtId="0" fontId="9" fillId="5" borderId="84" xfId="0" applyFont="1" applyFill="1" applyBorder="1" applyProtection="1">
      <protection locked="0"/>
    </xf>
    <xf numFmtId="6" fontId="0" fillId="5" borderId="88" xfId="11" applyNumberFormat="1" applyFont="1" applyFill="1" applyBorder="1" applyAlignment="1" applyProtection="1">
      <alignment horizontal="center"/>
      <protection locked="0"/>
    </xf>
    <xf numFmtId="6" fontId="0" fillId="5" borderId="19" xfId="11" applyNumberFormat="1" applyFont="1" applyFill="1" applyBorder="1" applyAlignment="1" applyProtection="1">
      <alignment horizontal="center"/>
      <protection locked="0"/>
    </xf>
    <xf numFmtId="0" fontId="71" fillId="0" borderId="15" xfId="0" applyFont="1" applyBorder="1" applyProtection="1">
      <protection locked="0"/>
    </xf>
    <xf numFmtId="6" fontId="0" fillId="0" borderId="15" xfId="11" applyNumberFormat="1" applyFont="1" applyBorder="1" applyAlignment="1" applyProtection="1">
      <alignment horizontal="center"/>
      <protection locked="0"/>
    </xf>
    <xf numFmtId="8" fontId="2" fillId="37" borderId="15" xfId="11" applyNumberFormat="1" applyFont="1" applyFill="1" applyBorder="1" applyAlignment="1" applyProtection="1">
      <alignment horizontal="center"/>
      <protection locked="0"/>
    </xf>
    <xf numFmtId="8" fontId="0" fillId="0" borderId="0" xfId="11" applyNumberFormat="1" applyFont="1" applyAlignment="1" applyProtection="1">
      <alignment horizontal="center"/>
      <protection locked="0"/>
    </xf>
    <xf numFmtId="0" fontId="2" fillId="37" borderId="0" xfId="0" applyFont="1" applyFill="1" applyProtection="1">
      <protection locked="0"/>
    </xf>
    <xf numFmtId="8" fontId="2" fillId="37" borderId="0" xfId="11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10" fontId="0" fillId="0" borderId="0" xfId="0" applyNumberFormat="1" applyAlignment="1" applyProtection="1">
      <alignment horizontal="center"/>
      <protection locked="0"/>
    </xf>
    <xf numFmtId="0" fontId="30" fillId="3" borderId="0" xfId="0" applyFont="1" applyFill="1" applyAlignment="1" applyProtection="1">
      <alignment horizontal="center" vertical="center"/>
      <protection locked="0"/>
    </xf>
    <xf numFmtId="0" fontId="27" fillId="3" borderId="0" xfId="5" applyFont="1" applyFill="1" applyProtection="1">
      <protection locked="0"/>
    </xf>
    <xf numFmtId="44" fontId="11" fillId="3" borderId="1" xfId="11" applyFont="1" applyFill="1" applyBorder="1" applyProtection="1">
      <protection locked="0"/>
    </xf>
    <xf numFmtId="173" fontId="11" fillId="3" borderId="0" xfId="5" applyNumberFormat="1" applyFill="1" applyProtection="1">
      <protection locked="0"/>
    </xf>
    <xf numFmtId="44" fontId="11" fillId="3" borderId="0" xfId="11" applyFont="1" applyFill="1" applyProtection="1">
      <protection locked="0"/>
    </xf>
    <xf numFmtId="0" fontId="27" fillId="14" borderId="0" xfId="5" applyFont="1" applyFill="1" applyProtection="1">
      <protection locked="0"/>
    </xf>
    <xf numFmtId="44" fontId="11" fillId="14" borderId="1" xfId="11" applyFont="1" applyFill="1" applyBorder="1" applyProtection="1">
      <protection locked="0"/>
    </xf>
    <xf numFmtId="0" fontId="0" fillId="14" borderId="0" xfId="0" applyFill="1" applyProtection="1">
      <protection locked="0"/>
    </xf>
    <xf numFmtId="44" fontId="0" fillId="14" borderId="0" xfId="11" applyFont="1" applyFill="1" applyProtection="1">
      <protection locked="0"/>
    </xf>
    <xf numFmtId="0" fontId="27" fillId="14" borderId="0" xfId="5" applyFont="1" applyFill="1" applyAlignment="1" applyProtection="1">
      <alignment vertical="top" wrapText="1"/>
      <protection locked="0"/>
    </xf>
    <xf numFmtId="0" fontId="27" fillId="3" borderId="0" xfId="5" applyFont="1" applyFill="1" applyAlignment="1" applyProtection="1">
      <alignment horizontal="center" vertical="center"/>
      <protection locked="0"/>
    </xf>
    <xf numFmtId="44" fontId="11" fillId="14" borderId="0" xfId="11" applyFont="1" applyFill="1" applyBorder="1" applyProtection="1">
      <protection locked="0"/>
    </xf>
    <xf numFmtId="0" fontId="27" fillId="3" borderId="0" xfId="5" applyFont="1" applyFill="1" applyAlignment="1" applyProtection="1">
      <alignment vertical="top" wrapText="1"/>
      <protection locked="0"/>
    </xf>
    <xf numFmtId="44" fontId="11" fillId="3" borderId="0" xfId="11" applyFont="1" applyFill="1" applyBorder="1" applyProtection="1">
      <protection locked="0"/>
    </xf>
    <xf numFmtId="0" fontId="11" fillId="3" borderId="0" xfId="5" applyFill="1" applyAlignment="1" applyProtection="1">
      <alignment horizontal="center" vertical="center"/>
      <protection locked="0"/>
    </xf>
    <xf numFmtId="0" fontId="11" fillId="14" borderId="1" xfId="5" applyFill="1" applyBorder="1" applyAlignment="1" applyProtection="1">
      <alignment horizontal="center" vertical="center"/>
      <protection locked="0"/>
    </xf>
    <xf numFmtId="17" fontId="15" fillId="36" borderId="1" xfId="5" applyNumberFormat="1" applyFont="1" applyFill="1" applyBorder="1" applyAlignment="1" applyProtection="1">
      <alignment horizontal="center" vertical="center"/>
      <protection locked="0"/>
    </xf>
    <xf numFmtId="0" fontId="18" fillId="3" borderId="0" xfId="5" applyFont="1" applyFill="1" applyAlignment="1" applyProtection="1">
      <alignment horizontal="center" vertical="center"/>
      <protection locked="0"/>
    </xf>
    <xf numFmtId="17" fontId="18" fillId="22" borderId="1" xfId="5" applyNumberFormat="1" applyFont="1" applyFill="1" applyBorder="1" applyProtection="1">
      <protection locked="0"/>
    </xf>
    <xf numFmtId="44" fontId="11" fillId="36" borderId="1" xfId="11" applyFont="1" applyFill="1" applyBorder="1" applyProtection="1">
      <protection locked="0"/>
    </xf>
    <xf numFmtId="44" fontId="11" fillId="3" borderId="0" xfId="5" applyNumberFormat="1" applyFill="1" applyProtection="1">
      <protection locked="0"/>
    </xf>
    <xf numFmtId="0" fontId="22" fillId="0" borderId="77" xfId="5" applyFont="1" applyBorder="1" applyAlignment="1" applyProtection="1">
      <alignment horizontal="center"/>
      <protection locked="0"/>
    </xf>
    <xf numFmtId="44" fontId="22" fillId="14" borderId="1" xfId="11" applyFont="1" applyFill="1" applyBorder="1" applyProtection="1">
      <protection locked="0"/>
    </xf>
    <xf numFmtId="44" fontId="23" fillId="3" borderId="0" xfId="5" applyNumberFormat="1" applyFont="1" applyFill="1" applyProtection="1">
      <protection locked="0"/>
    </xf>
    <xf numFmtId="2" fontId="22" fillId="11" borderId="1" xfId="5" applyNumberFormat="1" applyFont="1" applyFill="1" applyBorder="1" applyProtection="1">
      <protection locked="0"/>
    </xf>
    <xf numFmtId="0" fontId="22" fillId="3" borderId="13" xfId="5" applyFont="1" applyFill="1" applyBorder="1" applyProtection="1">
      <protection locked="0"/>
    </xf>
    <xf numFmtId="0" fontId="21" fillId="3" borderId="12" xfId="5" applyFont="1" applyFill="1" applyBorder="1" applyProtection="1">
      <protection locked="0"/>
    </xf>
    <xf numFmtId="0" fontId="23" fillId="3" borderId="12" xfId="5" applyFont="1" applyFill="1" applyBorder="1" applyProtection="1">
      <protection locked="0"/>
    </xf>
    <xf numFmtId="0" fontId="24" fillId="3" borderId="0" xfId="5" applyFont="1" applyFill="1" applyProtection="1">
      <protection locked="0"/>
    </xf>
    <xf numFmtId="0" fontId="11" fillId="3" borderId="13" xfId="5" applyFill="1" applyBorder="1" applyAlignment="1" applyProtection="1">
      <alignment horizontal="left"/>
      <protection locked="0"/>
    </xf>
    <xf numFmtId="0" fontId="11" fillId="3" borderId="0" xfId="5" applyFill="1" applyAlignment="1" applyProtection="1">
      <alignment horizontal="left"/>
      <protection locked="0"/>
    </xf>
    <xf numFmtId="0" fontId="15" fillId="3" borderId="12" xfId="5" applyFont="1" applyFill="1" applyBorder="1" applyProtection="1">
      <protection locked="0"/>
    </xf>
    <xf numFmtId="0" fontId="18" fillId="3" borderId="0" xfId="5" applyFont="1" applyFill="1" applyProtection="1">
      <protection locked="0"/>
    </xf>
    <xf numFmtId="0" fontId="18" fillId="10" borderId="0" xfId="5" applyFont="1" applyFill="1" applyAlignment="1" applyProtection="1">
      <alignment horizontal="center"/>
      <protection locked="0"/>
    </xf>
    <xf numFmtId="0" fontId="11" fillId="3" borderId="0" xfId="5" applyFill="1" applyAlignment="1" applyProtection="1">
      <alignment horizontal="right"/>
      <protection locked="0"/>
    </xf>
    <xf numFmtId="0" fontId="18" fillId="10" borderId="13" xfId="5" applyFont="1" applyFill="1" applyBorder="1" applyAlignment="1" applyProtection="1">
      <alignment horizontal="center"/>
      <protection locked="0"/>
    </xf>
    <xf numFmtId="0" fontId="18" fillId="3" borderId="0" xfId="5" applyFont="1" applyFill="1" applyAlignment="1" applyProtection="1">
      <alignment horizontal="left"/>
      <protection locked="0"/>
    </xf>
    <xf numFmtId="0" fontId="11" fillId="3" borderId="14" xfId="5" applyFill="1" applyBorder="1" applyProtection="1">
      <protection locked="0"/>
    </xf>
    <xf numFmtId="0" fontId="11" fillId="3" borderId="15" xfId="5" applyFill="1" applyBorder="1" applyProtection="1">
      <protection locked="0"/>
    </xf>
    <xf numFmtId="0" fontId="18" fillId="3" borderId="16" xfId="5" applyFont="1" applyFill="1" applyBorder="1" applyAlignment="1" applyProtection="1">
      <alignment horizontal="left"/>
      <protection locked="0"/>
    </xf>
    <xf numFmtId="0" fontId="11" fillId="3" borderId="1" xfId="5" applyFill="1" applyBorder="1" applyAlignment="1" applyProtection="1">
      <alignment horizontal="center"/>
      <protection locked="0"/>
    </xf>
    <xf numFmtId="0" fontId="11" fillId="3" borderId="1" xfId="5" applyFill="1" applyBorder="1" applyProtection="1">
      <protection locked="0"/>
    </xf>
    <xf numFmtId="0" fontId="18" fillId="3" borderId="1" xfId="5" applyFont="1" applyFill="1" applyBorder="1" applyProtection="1">
      <protection locked="0"/>
    </xf>
    <xf numFmtId="0" fontId="19" fillId="3" borderId="1" xfId="5" applyFont="1" applyFill="1" applyBorder="1" applyAlignment="1" applyProtection="1">
      <alignment horizontal="center"/>
      <protection locked="0"/>
    </xf>
    <xf numFmtId="0" fontId="19" fillId="3" borderId="1" xfId="5" applyFont="1" applyFill="1" applyBorder="1" applyProtection="1">
      <protection locked="0"/>
    </xf>
    <xf numFmtId="0" fontId="22" fillId="3" borderId="1" xfId="5" applyFont="1" applyFill="1" applyBorder="1" applyProtection="1">
      <protection locked="0"/>
    </xf>
    <xf numFmtId="0" fontId="13" fillId="3" borderId="0" xfId="5" applyFont="1" applyFill="1" applyProtection="1">
      <protection locked="0"/>
    </xf>
    <xf numFmtId="0" fontId="19" fillId="3" borderId="0" xfId="5" applyFont="1" applyFill="1" applyAlignment="1" applyProtection="1">
      <alignment horizontal="center"/>
      <protection locked="0"/>
    </xf>
    <xf numFmtId="0" fontId="45" fillId="19" borderId="15" xfId="0" applyFont="1" applyFill="1" applyBorder="1" applyAlignment="1">
      <alignment horizontal="center"/>
    </xf>
    <xf numFmtId="0" fontId="78" fillId="19" borderId="15" xfId="0" applyFont="1" applyFill="1" applyBorder="1" applyAlignment="1">
      <alignment horizontal="center"/>
    </xf>
    <xf numFmtId="0" fontId="33" fillId="19" borderId="15" xfId="0" applyFont="1" applyFill="1" applyBorder="1" applyAlignment="1">
      <alignment horizontal="center"/>
    </xf>
    <xf numFmtId="0" fontId="33" fillId="19" borderId="15" xfId="0" applyFont="1" applyFill="1" applyBorder="1"/>
    <xf numFmtId="0" fontId="78" fillId="0" borderId="101" xfId="0" applyFont="1" applyBorder="1" applyAlignment="1">
      <alignment horizontal="center"/>
    </xf>
    <xf numFmtId="0" fontId="45" fillId="0" borderId="102" xfId="0" applyFont="1" applyBorder="1"/>
    <xf numFmtId="0" fontId="45" fillId="0" borderId="101" xfId="0" applyFont="1" applyBorder="1" applyAlignment="1">
      <alignment horizontal="center"/>
    </xf>
    <xf numFmtId="0" fontId="45" fillId="0" borderId="101" xfId="0" applyFont="1" applyBorder="1"/>
    <xf numFmtId="0" fontId="78" fillId="0" borderId="77" xfId="0" applyFont="1" applyBorder="1" applyAlignment="1">
      <alignment horizontal="center"/>
    </xf>
    <xf numFmtId="0" fontId="45" fillId="0" borderId="16" xfId="0" applyFont="1" applyBorder="1"/>
    <xf numFmtId="0" fontId="45" fillId="0" borderId="103" xfId="0" applyFont="1" applyBorder="1" applyAlignment="1">
      <alignment horizontal="center"/>
    </xf>
    <xf numFmtId="0" fontId="45" fillId="0" borderId="77" xfId="0" applyFont="1" applyBorder="1"/>
    <xf numFmtId="0" fontId="45" fillId="0" borderId="0" xfId="0" applyFont="1" applyAlignment="1">
      <alignment horizontal="left"/>
    </xf>
    <xf numFmtId="0" fontId="78" fillId="0" borderId="22" xfId="0" applyFont="1" applyBorder="1" applyAlignment="1">
      <alignment horizontal="center" vertical="center"/>
    </xf>
    <xf numFmtId="0" fontId="79" fillId="0" borderId="101" xfId="0" applyFont="1" applyBorder="1" applyAlignment="1">
      <alignment horizontal="left" vertical="center" wrapText="1"/>
    </xf>
    <xf numFmtId="0" fontId="45" fillId="0" borderId="104" xfId="0" applyFont="1" applyBorder="1"/>
    <xf numFmtId="0" fontId="78" fillId="0" borderId="100" xfId="0" applyFont="1" applyBorder="1" applyAlignment="1">
      <alignment horizontal="center" vertical="center"/>
    </xf>
    <xf numFmtId="0" fontId="79" fillId="0" borderId="104" xfId="0" applyFont="1" applyBorder="1" applyAlignment="1">
      <alignment horizontal="justify" vertical="center"/>
    </xf>
    <xf numFmtId="0" fontId="45" fillId="0" borderId="104" xfId="0" applyFont="1" applyBorder="1" applyAlignment="1">
      <alignment horizontal="center"/>
    </xf>
    <xf numFmtId="0" fontId="78" fillId="0" borderId="77" xfId="0" applyFont="1" applyBorder="1" applyAlignment="1">
      <alignment horizontal="center" vertical="center"/>
    </xf>
    <xf numFmtId="0" fontId="79" fillId="0" borderId="103" xfId="0" applyFont="1" applyBorder="1" applyAlignment="1">
      <alignment horizontal="justify" vertical="center"/>
    </xf>
    <xf numFmtId="0" fontId="45" fillId="0" borderId="103" xfId="0" applyFont="1" applyBorder="1"/>
    <xf numFmtId="0" fontId="79" fillId="0" borderId="101" xfId="0" applyFont="1" applyBorder="1" applyAlignment="1">
      <alignment horizontal="justify" vertical="center"/>
    </xf>
    <xf numFmtId="0" fontId="80" fillId="0" borderId="104" xfId="0" applyFont="1" applyBorder="1"/>
    <xf numFmtId="0" fontId="0" fillId="0" borderId="0" xfId="0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0" fillId="0" borderId="0" xfId="0" applyAlignment="1">
      <alignment vertical="center" readingOrder="1"/>
    </xf>
    <xf numFmtId="0" fontId="0" fillId="0" borderId="0" xfId="0" applyAlignment="1">
      <alignment horizontal="center"/>
    </xf>
    <xf numFmtId="0" fontId="81" fillId="0" borderId="0" xfId="0" applyFont="1"/>
    <xf numFmtId="0" fontId="81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37" borderId="1" xfId="0" applyFill="1" applyBorder="1"/>
    <xf numFmtId="0" fontId="0" fillId="37" borderId="1" xfId="0" applyFill="1" applyBorder="1" applyAlignment="1">
      <alignment wrapText="1"/>
    </xf>
    <xf numFmtId="0" fontId="0" fillId="42" borderId="1" xfId="0" applyFill="1" applyBorder="1"/>
    <xf numFmtId="0" fontId="0" fillId="22" borderId="1" xfId="0" applyFill="1" applyBorder="1"/>
    <xf numFmtId="0" fontId="0" fillId="22" borderId="1" xfId="0" applyFill="1" applyBorder="1" applyAlignment="1">
      <alignment wrapText="1"/>
    </xf>
    <xf numFmtId="0" fontId="0" fillId="4" borderId="1" xfId="0" applyFill="1" applyBorder="1"/>
    <xf numFmtId="0" fontId="0" fillId="37" borderId="1" xfId="0" applyFill="1" applyBorder="1" applyAlignment="1">
      <alignment vertical="center"/>
    </xf>
    <xf numFmtId="0" fontId="0" fillId="42" borderId="1" xfId="0" applyFill="1" applyBorder="1" applyAlignment="1">
      <alignment vertical="center"/>
    </xf>
    <xf numFmtId="0" fontId="0" fillId="22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9" fillId="44" borderId="1" xfId="0" applyFont="1" applyFill="1" applyBorder="1" applyAlignment="1">
      <alignment horizontal="right" vertical="center" wrapText="1"/>
    </xf>
    <xf numFmtId="181" fontId="9" fillId="44" borderId="1" xfId="11" applyNumberFormat="1" applyFont="1" applyFill="1" applyBorder="1" applyAlignment="1">
      <alignment horizontal="center" vertical="center" wrapText="1"/>
    </xf>
    <xf numFmtId="181" fontId="9" fillId="44" borderId="1" xfId="0" applyNumberFormat="1" applyFont="1" applyFill="1" applyBorder="1" applyAlignment="1">
      <alignment horizontal="center" vertical="center" wrapText="1"/>
    </xf>
    <xf numFmtId="43" fontId="40" fillId="27" borderId="30" xfId="1" applyFont="1" applyFill="1" applyBorder="1" applyAlignment="1" applyProtection="1">
      <alignment horizontal="center" vertical="center" wrapText="1"/>
    </xf>
    <xf numFmtId="43" fontId="40" fillId="27" borderId="36" xfId="1" applyFont="1" applyFill="1" applyBorder="1" applyAlignment="1" applyProtection="1">
      <alignment horizontal="center" vertical="center" wrapText="1"/>
    </xf>
    <xf numFmtId="0" fontId="14" fillId="15" borderId="23" xfId="0" applyFont="1" applyFill="1" applyBorder="1" applyAlignment="1">
      <alignment horizontal="center"/>
    </xf>
    <xf numFmtId="0" fontId="14" fillId="15" borderId="24" xfId="0" applyFont="1" applyFill="1" applyBorder="1" applyAlignment="1">
      <alignment horizontal="center"/>
    </xf>
    <xf numFmtId="0" fontId="14" fillId="15" borderId="25" xfId="0" applyFont="1" applyFill="1" applyBorder="1" applyAlignment="1">
      <alignment horizontal="center"/>
    </xf>
    <xf numFmtId="44" fontId="40" fillId="27" borderId="31" xfId="11" applyFont="1" applyFill="1" applyBorder="1" applyAlignment="1">
      <alignment horizontal="center" vertical="center" wrapText="1"/>
    </xf>
    <xf numFmtId="44" fontId="40" fillId="27" borderId="71" xfId="11" applyFont="1" applyFill="1" applyBorder="1" applyAlignment="1">
      <alignment horizontal="center" vertical="center" wrapText="1"/>
    </xf>
    <xf numFmtId="44" fontId="40" fillId="27" borderId="72" xfId="11" applyFont="1" applyFill="1" applyBorder="1" applyAlignment="1">
      <alignment horizontal="center" vertical="center" wrapText="1"/>
    </xf>
    <xf numFmtId="44" fontId="40" fillId="27" borderId="43" xfId="11" applyFont="1" applyFill="1" applyBorder="1" applyAlignment="1">
      <alignment horizontal="center" vertical="center" wrapText="1"/>
    </xf>
    <xf numFmtId="44" fontId="40" fillId="27" borderId="50" xfId="11" applyFont="1" applyFill="1" applyBorder="1" applyAlignment="1">
      <alignment horizontal="center" vertical="center" wrapText="1"/>
    </xf>
    <xf numFmtId="44" fontId="40" fillId="27" borderId="51" xfId="11" applyFont="1" applyFill="1" applyBorder="1" applyAlignment="1">
      <alignment horizontal="center" vertical="center" wrapText="1"/>
    </xf>
    <xf numFmtId="0" fontId="12" fillId="0" borderId="52" xfId="5" applyFont="1" applyBorder="1" applyAlignment="1" applyProtection="1">
      <alignment horizontal="center"/>
      <protection locked="0"/>
    </xf>
    <xf numFmtId="0" fontId="12" fillId="0" borderId="53" xfId="5" applyFont="1" applyBorder="1" applyAlignment="1" applyProtection="1">
      <alignment horizontal="center"/>
      <protection locked="0"/>
    </xf>
    <xf numFmtId="0" fontId="12" fillId="0" borderId="54" xfId="5" applyFont="1" applyBorder="1" applyAlignment="1" applyProtection="1">
      <alignment horizontal="center"/>
      <protection locked="0"/>
    </xf>
    <xf numFmtId="0" fontId="12" fillId="0" borderId="55" xfId="5" applyFont="1" applyBorder="1" applyAlignment="1" applyProtection="1">
      <alignment horizontal="center"/>
      <protection locked="0"/>
    </xf>
    <xf numFmtId="0" fontId="12" fillId="0" borderId="0" xfId="5" applyFont="1" applyAlignment="1" applyProtection="1">
      <alignment horizontal="center"/>
      <protection locked="0"/>
    </xf>
    <xf numFmtId="0" fontId="12" fillId="0" borderId="56" xfId="5" applyFont="1" applyBorder="1" applyAlignment="1" applyProtection="1">
      <alignment horizontal="center"/>
      <protection locked="0"/>
    </xf>
    <xf numFmtId="44" fontId="40" fillId="27" borderId="33" xfId="6" applyNumberFormat="1" applyFont="1" applyFill="1" applyBorder="1" applyAlignment="1" applyProtection="1">
      <alignment horizontal="center" vertical="center" wrapText="1"/>
    </xf>
    <xf numFmtId="44" fontId="40" fillId="27" borderId="68" xfId="6" applyNumberFormat="1" applyFont="1" applyFill="1" applyBorder="1" applyAlignment="1" applyProtection="1">
      <alignment horizontal="center" vertical="center" wrapText="1"/>
    </xf>
    <xf numFmtId="0" fontId="14" fillId="20" borderId="55" xfId="0" applyFont="1" applyFill="1" applyBorder="1" applyAlignment="1">
      <alignment vertical="center" wrapText="1"/>
    </xf>
    <xf numFmtId="0" fontId="14" fillId="20" borderId="0" xfId="0" applyFont="1" applyFill="1" applyAlignment="1">
      <alignment vertical="center" wrapText="1"/>
    </xf>
    <xf numFmtId="0" fontId="14" fillId="20" borderId="13" xfId="0" applyFont="1" applyFill="1" applyBorder="1" applyAlignment="1">
      <alignment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167" fontId="40" fillId="27" borderId="33" xfId="6" applyFont="1" applyFill="1" applyBorder="1" applyAlignment="1" applyProtection="1">
      <alignment horizontal="center"/>
    </xf>
    <xf numFmtId="167" fontId="40" fillId="27" borderId="44" xfId="6" applyFont="1" applyFill="1" applyBorder="1" applyAlignment="1" applyProtection="1">
      <alignment horizontal="center"/>
    </xf>
    <xf numFmtId="43" fontId="40" fillId="27" borderId="33" xfId="1" applyFont="1" applyFill="1" applyBorder="1" applyAlignment="1" applyProtection="1">
      <alignment horizontal="center" vertical="center" wrapText="1"/>
    </xf>
    <xf numFmtId="43" fontId="40" fillId="27" borderId="39" xfId="1" applyFont="1" applyFill="1" applyBorder="1" applyAlignment="1" applyProtection="1">
      <alignment horizontal="center" vertical="center" wrapText="1"/>
    </xf>
    <xf numFmtId="43" fontId="40" fillId="27" borderId="44" xfId="1" applyFont="1" applyFill="1" applyBorder="1" applyAlignment="1" applyProtection="1">
      <alignment horizontal="center" vertical="center" wrapText="1"/>
    </xf>
    <xf numFmtId="0" fontId="40" fillId="0" borderId="76" xfId="5" applyFont="1" applyBorder="1" applyAlignment="1">
      <alignment horizontal="center"/>
    </xf>
    <xf numFmtId="0" fontId="40" fillId="0" borderId="1" xfId="5" applyFont="1" applyBorder="1" applyAlignment="1">
      <alignment horizontal="center"/>
    </xf>
    <xf numFmtId="0" fontId="14" fillId="20" borderId="76" xfId="0" applyFont="1" applyFill="1" applyBorder="1" applyAlignment="1">
      <alignment vertical="center" wrapText="1"/>
    </xf>
    <xf numFmtId="0" fontId="14" fillId="20" borderId="1" xfId="0" applyFont="1" applyFill="1" applyBorder="1" applyAlignment="1">
      <alignment vertical="center" wrapText="1"/>
    </xf>
    <xf numFmtId="0" fontId="44" fillId="20" borderId="76" xfId="0" applyFont="1" applyFill="1" applyBorder="1" applyAlignment="1">
      <alignment vertical="center" wrapText="1"/>
    </xf>
    <xf numFmtId="0" fontId="44" fillId="20" borderId="1" xfId="0" applyFont="1" applyFill="1" applyBorder="1" applyAlignment="1">
      <alignment vertical="center" wrapText="1"/>
    </xf>
    <xf numFmtId="0" fontId="14" fillId="15" borderId="23" xfId="5" applyFont="1" applyFill="1" applyBorder="1" applyAlignment="1">
      <alignment horizontal="center"/>
    </xf>
    <xf numFmtId="0" fontId="14" fillId="15" borderId="24" xfId="5" applyFont="1" applyFill="1" applyBorder="1" applyAlignment="1">
      <alignment horizontal="center"/>
    </xf>
    <xf numFmtId="0" fontId="14" fillId="15" borderId="25" xfId="5" applyFont="1" applyFill="1" applyBorder="1" applyAlignment="1">
      <alignment horizontal="center"/>
    </xf>
    <xf numFmtId="0" fontId="14" fillId="0" borderId="58" xfId="5" applyFont="1" applyBorder="1" applyAlignment="1">
      <alignment horizontal="center"/>
    </xf>
    <xf numFmtId="0" fontId="14" fillId="0" borderId="20" xfId="5" applyFont="1" applyBorder="1" applyAlignment="1">
      <alignment horizontal="center"/>
    </xf>
    <xf numFmtId="0" fontId="14" fillId="0" borderId="60" xfId="5" applyFont="1" applyBorder="1" applyAlignment="1">
      <alignment horizontal="center"/>
    </xf>
    <xf numFmtId="0" fontId="14" fillId="0" borderId="26" xfId="5" applyFont="1" applyBorder="1" applyAlignment="1">
      <alignment horizontal="center"/>
    </xf>
    <xf numFmtId="169" fontId="43" fillId="12" borderId="33" xfId="6" applyNumberFormat="1" applyFont="1" applyFill="1" applyBorder="1" applyAlignment="1" applyProtection="1">
      <alignment horizontal="center" vertical="center" wrapText="1"/>
    </xf>
    <xf numFmtId="169" fontId="43" fillId="12" borderId="44" xfId="6" applyNumberFormat="1" applyFont="1" applyFill="1" applyBorder="1" applyAlignment="1" applyProtection="1">
      <alignment horizontal="center" vertical="center" wrapText="1"/>
    </xf>
    <xf numFmtId="0" fontId="14" fillId="0" borderId="0" xfId="5" applyFont="1" applyAlignment="1">
      <alignment horizontal="center"/>
    </xf>
    <xf numFmtId="2" fontId="43" fillId="0" borderId="0" xfId="7" applyNumberFormat="1" applyFont="1" applyFill="1" applyBorder="1" applyAlignment="1" applyProtection="1">
      <alignment horizontal="center" vertical="center" wrapText="1"/>
    </xf>
    <xf numFmtId="0" fontId="35" fillId="0" borderId="60" xfId="5" applyFont="1" applyBorder="1" applyAlignment="1">
      <alignment horizontal="center"/>
    </xf>
    <xf numFmtId="0" fontId="35" fillId="0" borderId="26" xfId="5" applyFont="1" applyBorder="1" applyAlignment="1">
      <alignment horizontal="center"/>
    </xf>
    <xf numFmtId="0" fontId="14" fillId="0" borderId="64" xfId="5" applyFont="1" applyBorder="1" applyAlignment="1">
      <alignment horizontal="center"/>
    </xf>
    <xf numFmtId="0" fontId="14" fillId="0" borderId="49" xfId="5" applyFont="1" applyBorder="1" applyAlignment="1">
      <alignment horizontal="center"/>
    </xf>
    <xf numFmtId="0" fontId="14" fillId="0" borderId="57" xfId="5" applyFont="1" applyBorder="1" applyAlignment="1">
      <alignment horizontal="center"/>
    </xf>
    <xf numFmtId="0" fontId="14" fillId="0" borderId="17" xfId="5" applyFont="1" applyBorder="1" applyAlignment="1">
      <alignment horizontal="center"/>
    </xf>
    <xf numFmtId="0" fontId="14" fillId="0" borderId="0" xfId="5" applyFont="1" applyAlignment="1" applyProtection="1">
      <alignment horizontal="center" vertical="top" wrapText="1"/>
      <protection locked="0"/>
    </xf>
    <xf numFmtId="0" fontId="35" fillId="0" borderId="58" xfId="5" applyFont="1" applyBorder="1" applyAlignment="1">
      <alignment horizontal="center"/>
    </xf>
    <xf numFmtId="0" fontId="35" fillId="0" borderId="20" xfId="5" applyFont="1" applyBorder="1" applyAlignment="1">
      <alignment horizontal="center"/>
    </xf>
    <xf numFmtId="0" fontId="14" fillId="0" borderId="59" xfId="5" applyFont="1" applyBorder="1" applyAlignment="1">
      <alignment horizontal="center"/>
    </xf>
    <xf numFmtId="0" fontId="14" fillId="0" borderId="21" xfId="5" applyFont="1" applyBorder="1" applyAlignment="1">
      <alignment horizontal="center"/>
    </xf>
    <xf numFmtId="2" fontId="43" fillId="12" borderId="30" xfId="7" applyNumberFormat="1" applyFont="1" applyFill="1" applyBorder="1" applyAlignment="1" applyProtection="1">
      <alignment horizontal="center" vertical="center" wrapText="1"/>
    </xf>
    <xf numFmtId="2" fontId="43" fillId="12" borderId="36" xfId="7" applyNumberFormat="1" applyFont="1" applyFill="1" applyBorder="1" applyAlignment="1" applyProtection="1">
      <alignment horizontal="center" vertical="center" wrapText="1"/>
    </xf>
    <xf numFmtId="0" fontId="14" fillId="0" borderId="31" xfId="5" applyFont="1" applyBorder="1" applyAlignment="1">
      <alignment horizontal="center" vertical="center" wrapText="1"/>
    </xf>
    <xf numFmtId="0" fontId="14" fillId="0" borderId="43" xfId="5" applyFont="1" applyBorder="1" applyAlignment="1">
      <alignment horizontal="center" vertical="center" wrapText="1"/>
    </xf>
    <xf numFmtId="167" fontId="40" fillId="12" borderId="33" xfId="6" applyFont="1" applyFill="1" applyBorder="1" applyAlignment="1" applyProtection="1">
      <alignment horizontal="center"/>
    </xf>
    <xf numFmtId="167" fontId="40" fillId="12" borderId="44" xfId="6" applyFont="1" applyFill="1" applyBorder="1" applyAlignment="1" applyProtection="1">
      <alignment horizontal="center"/>
    </xf>
    <xf numFmtId="169" fontId="43" fillId="12" borderId="39" xfId="6" applyNumberFormat="1" applyFont="1" applyFill="1" applyBorder="1" applyAlignment="1" applyProtection="1">
      <alignment horizontal="center" vertical="center" wrapText="1"/>
    </xf>
    <xf numFmtId="0" fontId="14" fillId="0" borderId="55" xfId="5" applyFont="1" applyBorder="1" applyAlignment="1">
      <alignment horizontal="center"/>
    </xf>
    <xf numFmtId="0" fontId="14" fillId="0" borderId="42" xfId="5" applyFont="1" applyBorder="1" applyAlignment="1">
      <alignment horizontal="center"/>
    </xf>
    <xf numFmtId="167" fontId="40" fillId="27" borderId="73" xfId="6" applyFont="1" applyFill="1" applyBorder="1" applyAlignment="1" applyProtection="1">
      <alignment horizontal="center" vertical="center"/>
    </xf>
    <xf numFmtId="167" fontId="40" fillId="27" borderId="72" xfId="6" applyFont="1" applyFill="1" applyBorder="1" applyAlignment="1" applyProtection="1">
      <alignment horizontal="center" vertical="center"/>
    </xf>
    <xf numFmtId="167" fontId="40" fillId="27" borderId="74" xfId="6" applyFont="1" applyFill="1" applyBorder="1" applyAlignment="1" applyProtection="1">
      <alignment horizontal="center" vertical="center"/>
    </xf>
    <xf numFmtId="167" fontId="40" fillId="27" borderId="51" xfId="6" applyFont="1" applyFill="1" applyBorder="1" applyAlignment="1" applyProtection="1">
      <alignment horizontal="center" vertical="center"/>
    </xf>
    <xf numFmtId="0" fontId="14" fillId="0" borderId="75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15" borderId="69" xfId="0" applyFont="1" applyFill="1" applyBorder="1" applyAlignment="1">
      <alignment horizontal="center"/>
    </xf>
    <xf numFmtId="0" fontId="14" fillId="15" borderId="70" xfId="0" applyFont="1" applyFill="1" applyBorder="1" applyAlignment="1">
      <alignment horizontal="center"/>
    </xf>
    <xf numFmtId="0" fontId="14" fillId="15" borderId="17" xfId="0" applyFont="1" applyFill="1" applyBorder="1" applyAlignment="1">
      <alignment horizontal="center"/>
    </xf>
    <xf numFmtId="0" fontId="22" fillId="0" borderId="1" xfId="5" applyFont="1" applyBorder="1" applyAlignment="1" applyProtection="1">
      <alignment horizontal="center"/>
      <protection locked="0"/>
    </xf>
    <xf numFmtId="0" fontId="19" fillId="0" borderId="1" xfId="5" applyFont="1" applyBorder="1" applyAlignment="1" applyProtection="1">
      <alignment horizontal="center"/>
      <protection locked="0"/>
    </xf>
    <xf numFmtId="166" fontId="17" fillId="9" borderId="0" xfId="5" applyNumberFormat="1" applyFont="1" applyFill="1" applyAlignment="1">
      <alignment horizontal="left"/>
    </xf>
    <xf numFmtId="0" fontId="23" fillId="12" borderId="7" xfId="5" applyFont="1" applyFill="1" applyBorder="1" applyAlignment="1" applyProtection="1">
      <alignment horizontal="left"/>
      <protection locked="0"/>
    </xf>
    <xf numFmtId="0" fontId="23" fillId="12" borderId="2" xfId="5" applyFont="1" applyFill="1" applyBorder="1" applyAlignment="1" applyProtection="1">
      <alignment horizontal="left"/>
      <protection locked="0"/>
    </xf>
    <xf numFmtId="0" fontId="11" fillId="12" borderId="1" xfId="5" applyFill="1" applyBorder="1" applyAlignment="1" applyProtection="1">
      <alignment horizontal="center"/>
      <protection locked="0"/>
    </xf>
    <xf numFmtId="0" fontId="23" fillId="0" borderId="0" xfId="5" applyFont="1" applyAlignment="1" applyProtection="1">
      <alignment horizontal="left"/>
      <protection locked="0"/>
    </xf>
    <xf numFmtId="0" fontId="23" fillId="0" borderId="0" xfId="5" applyFont="1" applyAlignment="1" applyProtection="1">
      <alignment horizontal="center"/>
      <protection locked="0"/>
    </xf>
    <xf numFmtId="0" fontId="11" fillId="0" borderId="0" xfId="5" applyAlignment="1" applyProtection="1">
      <alignment horizontal="center"/>
      <protection locked="0"/>
    </xf>
    <xf numFmtId="1" fontId="5" fillId="17" borderId="7" xfId="1" applyNumberFormat="1" applyFont="1" applyFill="1" applyBorder="1" applyAlignment="1" applyProtection="1">
      <alignment horizontal="center" vertical="center"/>
      <protection locked="0"/>
    </xf>
    <xf numFmtId="1" fontId="5" fillId="17" borderId="8" xfId="1" applyNumberFormat="1" applyFont="1" applyFill="1" applyBorder="1" applyAlignment="1" applyProtection="1">
      <alignment horizontal="center" vertical="center"/>
      <protection locked="0"/>
    </xf>
    <xf numFmtId="1" fontId="5" fillId="17" borderId="2" xfId="1" applyNumberFormat="1" applyFont="1" applyFill="1" applyBorder="1" applyAlignment="1" applyProtection="1">
      <alignment horizontal="center" vertical="center"/>
      <protection locked="0"/>
    </xf>
    <xf numFmtId="1" fontId="5" fillId="25" borderId="7" xfId="1" applyNumberFormat="1" applyFont="1" applyFill="1" applyBorder="1" applyAlignment="1" applyProtection="1">
      <alignment horizontal="center" vertical="center"/>
      <protection locked="0"/>
    </xf>
    <xf numFmtId="1" fontId="5" fillId="25" borderId="8" xfId="1" applyNumberFormat="1" applyFont="1" applyFill="1" applyBorder="1" applyAlignment="1" applyProtection="1">
      <alignment horizontal="center" vertical="center"/>
      <protection locked="0"/>
    </xf>
    <xf numFmtId="1" fontId="5" fillId="25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" fontId="5" fillId="22" borderId="7" xfId="1" applyNumberFormat="1" applyFont="1" applyFill="1" applyBorder="1" applyAlignment="1" applyProtection="1">
      <alignment horizontal="center" vertical="center"/>
      <protection locked="0"/>
    </xf>
    <xf numFmtId="1" fontId="5" fillId="22" borderId="8" xfId="1" applyNumberFormat="1" applyFont="1" applyFill="1" applyBorder="1" applyAlignment="1" applyProtection="1">
      <alignment horizontal="center" vertical="center"/>
      <protection locked="0"/>
    </xf>
    <xf numFmtId="1" fontId="5" fillId="22" borderId="2" xfId="1" applyNumberFormat="1" applyFont="1" applyFill="1" applyBorder="1" applyAlignment="1" applyProtection="1">
      <alignment horizontal="center" vertical="center"/>
      <protection locked="0"/>
    </xf>
    <xf numFmtId="164" fontId="4" fillId="2" borderId="4" xfId="3" applyNumberFormat="1" applyBorder="1" applyAlignment="1" applyProtection="1">
      <alignment horizontal="center"/>
      <protection locked="0"/>
    </xf>
    <xf numFmtId="164" fontId="4" fillId="2" borderId="3" xfId="3" applyNumberFormat="1" applyBorder="1" applyAlignment="1" applyProtection="1">
      <alignment horizontal="center"/>
      <protection locked="0"/>
    </xf>
    <xf numFmtId="1" fontId="5" fillId="23" borderId="8" xfId="1" applyNumberFormat="1" applyFont="1" applyFill="1" applyBorder="1" applyAlignment="1" applyProtection="1">
      <alignment horizontal="center" vertical="center" wrapText="1"/>
      <protection locked="0"/>
    </xf>
    <xf numFmtId="1" fontId="5" fillId="23" borderId="2" xfId="1" applyNumberFormat="1" applyFont="1" applyFill="1" applyBorder="1" applyAlignment="1" applyProtection="1">
      <alignment horizontal="center" vertical="center" wrapText="1"/>
      <protection locked="0"/>
    </xf>
    <xf numFmtId="0" fontId="82" fillId="43" borderId="98" xfId="0" applyFont="1" applyFill="1" applyBorder="1" applyAlignment="1">
      <alignment horizontal="center"/>
    </xf>
    <xf numFmtId="0" fontId="82" fillId="43" borderId="97" xfId="0" applyFont="1" applyFill="1" applyBorder="1" applyAlignment="1">
      <alignment horizontal="center"/>
    </xf>
    <xf numFmtId="0" fontId="33" fillId="41" borderId="100" xfId="0" applyFont="1" applyFill="1" applyBorder="1" applyAlignment="1">
      <alignment horizontal="center" vertical="center" textRotation="255"/>
    </xf>
    <xf numFmtId="0" fontId="33" fillId="41" borderId="77" xfId="0" applyFont="1" applyFill="1" applyBorder="1" applyAlignment="1">
      <alignment horizontal="center" vertical="center" textRotation="255"/>
    </xf>
    <xf numFmtId="0" fontId="33" fillId="28" borderId="9" xfId="0" applyFont="1" applyFill="1" applyBorder="1" applyAlignment="1">
      <alignment horizontal="center" vertical="center" textRotation="255"/>
    </xf>
    <xf numFmtId="0" fontId="33" fillId="28" borderId="12" xfId="0" applyFont="1" applyFill="1" applyBorder="1" applyAlignment="1">
      <alignment horizontal="center" vertical="center" textRotation="255"/>
    </xf>
    <xf numFmtId="0" fontId="33" fillId="28" borderId="14" xfId="0" applyFont="1" applyFill="1" applyBorder="1" applyAlignment="1">
      <alignment horizontal="center" vertical="center" textRotation="255"/>
    </xf>
    <xf numFmtId="0" fontId="33" fillId="37" borderId="9" xfId="0" applyFont="1" applyFill="1" applyBorder="1" applyAlignment="1">
      <alignment horizontal="center" vertical="center" textRotation="255"/>
    </xf>
    <xf numFmtId="0" fontId="33" fillId="37" borderId="12" xfId="0" applyFont="1" applyFill="1" applyBorder="1" applyAlignment="1">
      <alignment horizontal="center" vertical="center" textRotation="255"/>
    </xf>
    <xf numFmtId="0" fontId="33" fillId="37" borderId="14" xfId="0" applyFont="1" applyFill="1" applyBorder="1" applyAlignment="1">
      <alignment horizontal="center" vertical="center" textRotation="255"/>
    </xf>
    <xf numFmtId="0" fontId="30" fillId="7" borderId="0" xfId="0" applyFont="1" applyFill="1" applyAlignment="1" applyProtection="1">
      <alignment horizontal="center" vertical="center"/>
      <protection locked="0"/>
    </xf>
    <xf numFmtId="0" fontId="11" fillId="3" borderId="0" xfId="5" applyFill="1" applyAlignment="1" applyProtection="1">
      <alignment horizontal="center"/>
      <protection locked="0"/>
    </xf>
    <xf numFmtId="0" fontId="23" fillId="3" borderId="0" xfId="5" applyFont="1" applyFill="1" applyAlignment="1" applyProtection="1">
      <alignment horizontal="left"/>
      <protection locked="0"/>
    </xf>
    <xf numFmtId="0" fontId="23" fillId="3" borderId="0" xfId="5" applyFont="1" applyFill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54" fillId="0" borderId="0" xfId="0" applyFont="1" applyAlignment="1">
      <alignment horizontal="center" vertical="center"/>
    </xf>
    <xf numFmtId="0" fontId="47" fillId="23" borderId="0" xfId="0" applyFont="1" applyFill="1" applyAlignment="1">
      <alignment horizontal="center"/>
    </xf>
    <xf numFmtId="6" fontId="2" fillId="28" borderId="88" xfId="11" applyNumberFormat="1" applyFont="1" applyFill="1" applyBorder="1" applyAlignment="1">
      <alignment horizontal="left" wrapText="1"/>
    </xf>
    <xf numFmtId="6" fontId="2" fillId="28" borderId="19" xfId="11" applyNumberFormat="1" applyFont="1" applyFill="1" applyBorder="1" applyAlignment="1">
      <alignment horizontal="left" wrapText="1"/>
    </xf>
    <xf numFmtId="0" fontId="2" fillId="5" borderId="84" xfId="0" applyFont="1" applyFill="1" applyBorder="1" applyAlignment="1">
      <alignment horizontal="center" vertical="center" wrapText="1"/>
    </xf>
    <xf numFmtId="0" fontId="2" fillId="5" borderId="8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6" fontId="2" fillId="28" borderId="88" xfId="11" applyNumberFormat="1" applyFont="1" applyFill="1" applyBorder="1" applyAlignment="1">
      <alignment vertical="center" wrapText="1"/>
    </xf>
    <xf numFmtId="6" fontId="2" fillId="28" borderId="19" xfId="11" applyNumberFormat="1" applyFont="1" applyFill="1" applyBorder="1" applyAlignment="1">
      <alignment vertical="center" wrapText="1"/>
    </xf>
    <xf numFmtId="44" fontId="33" fillId="28" borderId="15" xfId="0" applyNumberFormat="1" applyFont="1" applyFill="1" applyBorder="1" applyAlignment="1">
      <alignment horizontal="center" vertical="center" wrapText="1"/>
    </xf>
  </cellXfs>
  <cellStyles count="12">
    <cellStyle name="Énfasis1" xfId="3" builtinId="29"/>
    <cellStyle name="Millares" xfId="1" builtinId="3"/>
    <cellStyle name="Millares 2" xfId="4"/>
    <cellStyle name="Millares 2 2" xfId="9"/>
    <cellStyle name="Millares 3" xfId="8"/>
    <cellStyle name="Moneda" xfId="11" builtinId="4"/>
    <cellStyle name="Moneda 2" xfId="6"/>
    <cellStyle name="Normal" xfId="0" builtinId="0"/>
    <cellStyle name="Normal 2" xfId="5"/>
    <cellStyle name="Porcentaje" xfId="2" builtinId="5"/>
    <cellStyle name="Porcentaje 2" xfId="7"/>
    <cellStyle name="Porcentaje 2 2" xfId="10"/>
  </cellStyles>
  <dxfs count="0"/>
  <tableStyles count="0" defaultTableStyle="TableStyleMedium2" defaultPivotStyle="PivotStyleLight16"/>
  <colors>
    <mruColors>
      <color rgb="FF61F2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22" fmlaLink="$J$46" fmlaRange="$J$47:$J$51" noThreeD="1" sel="4" val="0"/>
</file>

<file path=xl/ctrlProps/ctrlProp2.xml><?xml version="1.0" encoding="utf-8"?>
<formControlPr xmlns="http://schemas.microsoft.com/office/spreadsheetml/2009/9/main" objectType="Drop" dropStyle="combo" dx="22" fmlaLink="$N$46" fmlaRange="$N$47:$N$51" noThreeD="1" sel="3" val="0"/>
</file>

<file path=xl/ctrlProps/ctrlProp3.xml><?xml version="1.0" encoding="utf-8"?>
<formControlPr xmlns="http://schemas.microsoft.com/office/spreadsheetml/2009/9/main" objectType="Drop" dropStyle="combo" dx="22" fmlaLink="$N$60" fmlaRange="$N$61:$N$65" noThreeD="1" sel="3" val="0"/>
</file>

<file path=xl/ctrlProps/ctrlProp4.xml><?xml version="1.0" encoding="utf-8"?>
<formControlPr xmlns="http://schemas.microsoft.com/office/spreadsheetml/2009/9/main" objectType="Drop" dropStyle="combo" dx="22" fmlaLink="$J$58" fmlaRange="$J$59:$J$63" noThreeD="1" sel="3" val="0"/>
</file>

<file path=xl/ctrlProps/ctrlProp5.xml><?xml version="1.0" encoding="utf-8"?>
<formControlPr xmlns="http://schemas.microsoft.com/office/spreadsheetml/2009/9/main" objectType="Drop" dropStyle="combo" dx="22" fmlaLink="$J$53" fmlaRange="$N$15:$N$19" noThreeD="1" sel="3" val="0"/>
</file>

<file path=xl/ctrlProps/ctrlProp6.xml><?xml version="1.0" encoding="utf-8"?>
<formControlPr xmlns="http://schemas.microsoft.com/office/spreadsheetml/2009/9/main" objectType="Drop" dropStyle="combo" dx="22" fmlaLink="$N$53" fmlaRange="$N$54:$N$58" noThreeD="1" sel="5" val="0"/>
</file>

<file path=xl/ctrlProps/ctrlProp7.xml><?xml version="1.0" encoding="utf-8"?>
<formControlPr xmlns="http://schemas.microsoft.com/office/spreadsheetml/2009/9/main" objectType="Drop" dropStyle="combo" dx="22" fmlaLink="$J$13" fmlaRange="$J$15:$J$20" noThreeD="1" sel="4" val="0"/>
</file>

<file path=xl/ctrlProps/ctrlProp8.xml><?xml version="1.0" encoding="utf-8"?>
<formControlPr xmlns="http://schemas.microsoft.com/office/spreadsheetml/2009/9/main" objectType="Drop" dropStyle="combo" dx="22" fmlaLink="$J$46" fmlaRange="$J$47:$J$51" noThreeD="1" sel="4" val="0"/>
</file>

<file path=xl/ctrlProps/ctrlProp9.xml><?xml version="1.0" encoding="utf-8"?>
<formControlPr xmlns="http://schemas.microsoft.com/office/spreadsheetml/2009/9/main" objectType="Drop" dropStyle="combo" dx="22" fmlaLink="$N$46" fmlaRange="$N$47:$N$51" noThreeD="1" sel="3" val="0"/>
</file>

<file path=xl/ctrlProps/ctrlProp10.xml><?xml version="1.0" encoding="utf-8"?>
<formControlPr xmlns="http://schemas.microsoft.com/office/spreadsheetml/2009/9/main" objectType="Drop" dropStyle="combo" dx="22" fmlaLink="$J$58" fmlaRange="$J$59:$J$63" noThreeD="1" sel="3" val="0"/>
</file>

<file path=xl/ctrlProps/ctrlProp11.xml><?xml version="1.0" encoding="utf-8"?>
<formControlPr xmlns="http://schemas.microsoft.com/office/spreadsheetml/2009/9/main" objectType="Drop" dropStyle="combo" dx="22" fmlaLink="$J$53" fmlaRange="$N$15:$N$19" noThreeD="1" sel="3" val="0"/>
</file>

<file path=xl/ctrlProps/ctrlProp12.xml><?xml version="1.0" encoding="utf-8"?>
<formControlPr xmlns="http://schemas.microsoft.com/office/spreadsheetml/2009/9/main" objectType="Drop" dropLines="5" dropStyle="combo" dx="22" fmlaLink="$J$10" fmlaRange="$J$23:$J$27" noThreeD="1" sel="1" val="0"/>
</file>

<file path=xl/ctrlProps/ctrlProp13.xml><?xml version="1.0" encoding="utf-8"?>
<formControlPr xmlns="http://schemas.microsoft.com/office/spreadsheetml/2009/9/main" objectType="Drop" dropStyle="combo" dx="22" fmlaLink="$J$14" fmlaRange="$J$23:$J$27" noThreeD="1" sel="1" val="0"/>
</file>

<file path=xl/ctrlProps/ctrlProp14.xml><?xml version="1.0" encoding="utf-8"?>
<formControlPr xmlns="http://schemas.microsoft.com/office/spreadsheetml/2009/9/main" objectType="Drop" dropLines="5" dropStyle="combo" dx="22" fmlaLink="$M$22" fmlaRange="$N$23:$N$27" noThreeD="1" sel="3" val="0"/>
</file>

<file path=xl/ctrlProps/ctrlProp15.xml><?xml version="1.0" encoding="utf-8"?>
<formControlPr xmlns="http://schemas.microsoft.com/office/spreadsheetml/2009/9/main" objectType="Drop" dropLines="5" dropStyle="combo" dx="22" fmlaLink="$K$10" fmlaRange="$N$5:$N$9" noThreeD="1" sel="4" val="0"/>
</file>

<file path=xl/ctrlProps/ctrlProp16.xml><?xml version="1.0" encoding="utf-8"?>
<formControlPr xmlns="http://schemas.microsoft.com/office/spreadsheetml/2009/9/main" objectType="Drop" dropStyle="combo" dx="22" fmlaLink="$L$10" fmlaRange="$O$38:$O$42" noThreeD="1" sel="4" val="0"/>
</file>

<file path=xl/ctrlProps/ctrlProp17.xml><?xml version="1.0" encoding="utf-8"?>
<formControlPr xmlns="http://schemas.microsoft.com/office/spreadsheetml/2009/9/main" objectType="Drop" dropStyle="combo" dx="22" fmlaLink="$A$95" fmlaRange="#REF!" noThreeD="1" sel="0" val="0"/>
</file>

<file path=xl/ctrlProps/ctrlProp18.xml><?xml version="1.0" encoding="utf-8"?>
<formControlPr xmlns="http://schemas.microsoft.com/office/spreadsheetml/2009/9/main" objectType="Drop" dropStyle="combo" dx="22" fmlaLink="$A$87" fmlaRange="$A$89:$A$93" noThreeD="1" sel="3" val="0"/>
</file>

<file path=xl/ctrlProps/ctrlProp19.xml><?xml version="1.0" encoding="utf-8"?>
<formControlPr xmlns="http://schemas.microsoft.com/office/spreadsheetml/2009/9/main" objectType="Drop" dropStyle="combo" dx="22" fmlaLink="$A$108" fmlaRange="$A$109:$A$111" noThreeD="1" sel="3" val="0"/>
</file>

<file path=xl/ctrlProps/ctrlProp20.xml><?xml version="1.0" encoding="utf-8"?>
<formControlPr xmlns="http://schemas.microsoft.com/office/spreadsheetml/2009/9/main" objectType="Drop" dropLines="5" dropStyle="combo" dx="22" fmlaLink="$A$115" fmlaRange="$A$116:$A$120" noThreeD="1" sel="3" val="0"/>
</file>

<file path=xl/ctrlProps/ctrlProp21.xml><?xml version="1.0" encoding="utf-8"?>
<formControlPr xmlns="http://schemas.microsoft.com/office/spreadsheetml/2009/9/main" objectType="Drop" dropStyle="combo" dx="22" fmlaLink="$A$95" fmlaRange="#REF!" noThreeD="1" sel="0" val="0"/>
</file>

<file path=xl/ctrlProps/ctrlProp22.xml><?xml version="1.0" encoding="utf-8"?>
<formControlPr xmlns="http://schemas.microsoft.com/office/spreadsheetml/2009/9/main" objectType="Drop" dropStyle="combo" dx="22" fmlaLink="$A$95" fmlaRange="$A$96:$A$98" noThreeD="1" sel="3" val="0"/>
</file>

<file path=xl/ctrlProps/ctrlProp23.xml><?xml version="1.0" encoding="utf-8"?>
<formControlPr xmlns="http://schemas.microsoft.com/office/spreadsheetml/2009/9/main" objectType="Drop" dropStyle="combo" dx="22" fmlaLink="$F$114" fmlaRange="#REF!" noThreeD="1" sel="0" val="0"/>
</file>

<file path=xl/ctrlProps/ctrlProp24.xml><?xml version="1.0" encoding="utf-8"?>
<formControlPr xmlns="http://schemas.microsoft.com/office/spreadsheetml/2009/9/main" objectType="Drop" dropStyle="combo" dx="22" fmlaLink="$A$101" fmlaRange="$A$102:$A$104" noThreeD="1" sel="2" val="0"/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9525</xdr:rowOff>
        </xdr:from>
        <xdr:to>
          <xdr:col>1</xdr:col>
          <xdr:colOff>476250</xdr:colOff>
          <xdr:row>48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47</xdr:row>
          <xdr:rowOff>9525</xdr:rowOff>
        </xdr:from>
        <xdr:to>
          <xdr:col>5</xdr:col>
          <xdr:colOff>400050</xdr:colOff>
          <xdr:row>48</xdr:row>
          <xdr:rowOff>28575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51</xdr:row>
          <xdr:rowOff>95250</xdr:rowOff>
        </xdr:from>
        <xdr:to>
          <xdr:col>1</xdr:col>
          <xdr:colOff>485775</xdr:colOff>
          <xdr:row>53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58</xdr:row>
          <xdr:rowOff>9525</xdr:rowOff>
        </xdr:from>
        <xdr:to>
          <xdr:col>1</xdr:col>
          <xdr:colOff>485775</xdr:colOff>
          <xdr:row>59</xdr:row>
          <xdr:rowOff>28575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58</xdr:row>
          <xdr:rowOff>0</xdr:rowOff>
        </xdr:from>
        <xdr:to>
          <xdr:col>5</xdr:col>
          <xdr:colOff>400050</xdr:colOff>
          <xdr:row>59</xdr:row>
          <xdr:rowOff>19050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52</xdr:row>
          <xdr:rowOff>0</xdr:rowOff>
        </xdr:from>
        <xdr:to>
          <xdr:col>5</xdr:col>
          <xdr:colOff>723900</xdr:colOff>
          <xdr:row>53</xdr:row>
          <xdr:rowOff>38100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18</xdr:row>
          <xdr:rowOff>0</xdr:rowOff>
        </xdr:from>
        <xdr:to>
          <xdr:col>1</xdr:col>
          <xdr:colOff>542925</xdr:colOff>
          <xdr:row>19</xdr:row>
          <xdr:rowOff>19050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9525</xdr:rowOff>
        </xdr:from>
        <xdr:to>
          <xdr:col>1</xdr:col>
          <xdr:colOff>476250</xdr:colOff>
          <xdr:row>48</xdr:row>
          <xdr:rowOff>28575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47</xdr:row>
          <xdr:rowOff>9525</xdr:rowOff>
        </xdr:from>
        <xdr:to>
          <xdr:col>5</xdr:col>
          <xdr:colOff>400050</xdr:colOff>
          <xdr:row>48</xdr:row>
          <xdr:rowOff>28575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58</xdr:row>
          <xdr:rowOff>9525</xdr:rowOff>
        </xdr:from>
        <xdr:to>
          <xdr:col>1</xdr:col>
          <xdr:colOff>485775</xdr:colOff>
          <xdr:row>59</xdr:row>
          <xdr:rowOff>28575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58</xdr:row>
          <xdr:rowOff>0</xdr:rowOff>
        </xdr:from>
        <xdr:to>
          <xdr:col>5</xdr:col>
          <xdr:colOff>400050</xdr:colOff>
          <xdr:row>59</xdr:row>
          <xdr:rowOff>19050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21</xdr:row>
          <xdr:rowOff>19050</xdr:rowOff>
        </xdr:from>
        <xdr:to>
          <xdr:col>1</xdr:col>
          <xdr:colOff>533400</xdr:colOff>
          <xdr:row>22</xdr:row>
          <xdr:rowOff>47625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19050</xdr:rowOff>
        </xdr:from>
        <xdr:to>
          <xdr:col>5</xdr:col>
          <xdr:colOff>428625</xdr:colOff>
          <xdr:row>19</xdr:row>
          <xdr:rowOff>95250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21</xdr:row>
          <xdr:rowOff>38100</xdr:rowOff>
        </xdr:from>
        <xdr:to>
          <xdr:col>5</xdr:col>
          <xdr:colOff>542925</xdr:colOff>
          <xdr:row>22</xdr:row>
          <xdr:rowOff>104775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24</xdr:row>
          <xdr:rowOff>47625</xdr:rowOff>
        </xdr:from>
        <xdr:to>
          <xdr:col>1</xdr:col>
          <xdr:colOff>857250</xdr:colOff>
          <xdr:row>25</xdr:row>
          <xdr:rowOff>123825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24</xdr:row>
          <xdr:rowOff>28575</xdr:rowOff>
        </xdr:from>
        <xdr:to>
          <xdr:col>5</xdr:col>
          <xdr:colOff>409575</xdr:colOff>
          <xdr:row>25</xdr:row>
          <xdr:rowOff>57150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9525</xdr:rowOff>
        </xdr:from>
        <xdr:to>
          <xdr:col>4</xdr:col>
          <xdr:colOff>1238250</xdr:colOff>
          <xdr:row>77</xdr:row>
          <xdr:rowOff>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=""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73</xdr:row>
          <xdr:rowOff>0</xdr:rowOff>
        </xdr:from>
        <xdr:to>
          <xdr:col>0</xdr:col>
          <xdr:colOff>1790700</xdr:colOff>
          <xdr:row>74</xdr:row>
          <xdr:rowOff>9525</xdr:rowOff>
        </xdr:to>
        <xdr:sp macro="" textlink="">
          <xdr:nvSpPr>
            <xdr:cNvPr id="14343" name="Drop Down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=""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9525</xdr:rowOff>
        </xdr:from>
        <xdr:to>
          <xdr:col>5</xdr:col>
          <xdr:colOff>762000</xdr:colOff>
          <xdr:row>77</xdr:row>
          <xdr:rowOff>28575</xdr:rowOff>
        </xdr:to>
        <xdr:sp macro="" textlink="">
          <xdr:nvSpPr>
            <xdr:cNvPr id="14345" name="Drop Down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=""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0</xdr:col>
          <xdr:colOff>1190625</xdr:colOff>
          <xdr:row>81</xdr:row>
          <xdr:rowOff>47625</xdr:rowOff>
        </xdr:to>
        <xdr:sp macro="" textlink="">
          <xdr:nvSpPr>
            <xdr:cNvPr id="14351" name="Drop Down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="" xmlns:a16="http://schemas.microsoft.com/office/drawing/2014/main" id="{00000000-0008-0000-03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9525</xdr:rowOff>
        </xdr:from>
        <xdr:to>
          <xdr:col>0</xdr:col>
          <xdr:colOff>1266825</xdr:colOff>
          <xdr:row>77</xdr:row>
          <xdr:rowOff>0</xdr:rowOff>
        </xdr:to>
        <xdr:sp macro="" textlink="">
          <xdr:nvSpPr>
            <xdr:cNvPr id="14352" name="Drop Down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="" xmlns:a16="http://schemas.microsoft.com/office/drawing/2014/main" id="{00000000-0008-0000-03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0</xdr:rowOff>
        </xdr:from>
        <xdr:to>
          <xdr:col>0</xdr:col>
          <xdr:colOff>2552700</xdr:colOff>
          <xdr:row>77</xdr:row>
          <xdr:rowOff>28575</xdr:rowOff>
        </xdr:to>
        <xdr:sp macro="" textlink="">
          <xdr:nvSpPr>
            <xdr:cNvPr id="14353" name="Drop Down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="" xmlns:a16="http://schemas.microsoft.com/office/drawing/2014/main" id="{00000000-0008-0000-03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73</xdr:row>
          <xdr:rowOff>9525</xdr:rowOff>
        </xdr:from>
        <xdr:to>
          <xdr:col>4</xdr:col>
          <xdr:colOff>1162050</xdr:colOff>
          <xdr:row>74</xdr:row>
          <xdr:rowOff>0</xdr:rowOff>
        </xdr:to>
        <xdr:sp macro="" textlink="">
          <xdr:nvSpPr>
            <xdr:cNvPr id="14358" name="Drop Down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="" xmlns:a16="http://schemas.microsoft.com/office/drawing/2014/main" id="{00000000-0008-0000-03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73</xdr:row>
          <xdr:rowOff>9525</xdr:rowOff>
        </xdr:from>
        <xdr:to>
          <xdr:col>5</xdr:col>
          <xdr:colOff>247650</xdr:colOff>
          <xdr:row>74</xdr:row>
          <xdr:rowOff>9525</xdr:rowOff>
        </xdr:to>
        <xdr:sp macro="" textlink="">
          <xdr:nvSpPr>
            <xdr:cNvPr id="14359" name="Drop Down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="" xmlns:a16="http://schemas.microsoft.com/office/drawing/2014/main" id="{00000000-0008-0000-03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Vero/Downloads/ANALISIS%20RIESGO%20solicitudes%20BI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3\Evaluacion\Users\perezf\AppData\Local\Microsoft\Windows\INetCache\Content.Outlook\87H8V6CB\Tasa%20C-2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3\Evaluacion\Users\perezf\AppData\Local\Microsoft\Windows\INetCache\Content.Outlook\87H8V6CB\Leandro\Calificaciones\AA%20-%20Ejemplo\Legajo%20P.F&#237;sic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a/Downloads/FF%20para%20compartir%2023oc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liente"/>
      <sheetName val="Manifestacion Bs."/>
      <sheetName val="Analisis Balance"/>
      <sheetName val="Ventas"/>
      <sheetName val="Flujo Fondos"/>
      <sheetName val="FLUJO DE FONDOS"/>
      <sheetName val="SITUACIONES + SCORE"/>
      <sheetName val="GARANTIAS"/>
      <sheetName val="GERENCIAMIENTO Y MERCADO"/>
      <sheetName val="ANALISIS"/>
      <sheetName val="Simplificado hasta m$1000"/>
      <sheetName val="Planilla Cupos"/>
      <sheetName val="Tablas"/>
      <sheetName val="Codigos de Actividad"/>
      <sheetName val="BD"/>
    </sheetNames>
    <sheetDataSet>
      <sheetData sheetId="0">
        <row r="6">
          <cell r="C6">
            <v>0</v>
          </cell>
        </row>
      </sheetData>
      <sheetData sheetId="1"/>
      <sheetData sheetId="2">
        <row r="3">
          <cell r="E3">
            <v>44926</v>
          </cell>
        </row>
      </sheetData>
      <sheetData sheetId="3">
        <row r="5">
          <cell r="X5">
            <v>44562</v>
          </cell>
        </row>
      </sheetData>
      <sheetData sheetId="4"/>
      <sheetData sheetId="5">
        <row r="65">
          <cell r="M65">
            <v>4</v>
          </cell>
        </row>
      </sheetData>
      <sheetData sheetId="6">
        <row r="45">
          <cell r="I45">
            <v>5</v>
          </cell>
        </row>
      </sheetData>
      <sheetData sheetId="7">
        <row r="6">
          <cell r="B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</sheetData>
      <sheetData sheetId="8">
        <row r="16">
          <cell r="D16">
            <v>4.666666666666667</v>
          </cell>
        </row>
      </sheetData>
      <sheetData sheetId="9"/>
      <sheetData sheetId="10"/>
      <sheetData sheetId="11"/>
      <sheetData sheetId="12"/>
      <sheetData sheetId="13"/>
      <sheetData sheetId="14">
        <row r="10">
          <cell r="A10" t="str">
            <v>Aluminé</v>
          </cell>
          <cell r="B10" t="str">
            <v>SI</v>
          </cell>
          <cell r="D10" t="str">
            <v>F.2530</v>
          </cell>
          <cell r="E10" t="str">
            <v>Sin Deuda</v>
          </cell>
        </row>
        <row r="11">
          <cell r="A11" t="str">
            <v>Banca Empresa</v>
          </cell>
          <cell r="B11" t="str">
            <v>NO</v>
          </cell>
          <cell r="D11" t="str">
            <v>F.931</v>
          </cell>
          <cell r="E11" t="str">
            <v>Regularizada</v>
          </cell>
        </row>
        <row r="12">
          <cell r="A12" t="str">
            <v>Buenos Aires</v>
          </cell>
        </row>
        <row r="13">
          <cell r="A13" t="str">
            <v>Casa Matriz / Banca Personal</v>
          </cell>
        </row>
        <row r="14">
          <cell r="A14" t="str">
            <v>Centenario</v>
          </cell>
        </row>
        <row r="15">
          <cell r="A15" t="str">
            <v>Choele Choel</v>
          </cell>
          <cell r="B15" t="str">
            <v>Optima</v>
          </cell>
          <cell r="D15">
            <v>1</v>
          </cell>
          <cell r="E15" t="str">
            <v>Certificada</v>
          </cell>
        </row>
        <row r="16">
          <cell r="A16" t="str">
            <v>Chos Malal</v>
          </cell>
          <cell r="B16" t="str">
            <v>Buena</v>
          </cell>
          <cell r="D16">
            <v>2</v>
          </cell>
          <cell r="E16" t="str">
            <v>Estimada por sucursal</v>
          </cell>
        </row>
        <row r="17">
          <cell r="A17" t="str">
            <v>Cipolletti</v>
          </cell>
          <cell r="B17" t="str">
            <v>Ajustada</v>
          </cell>
          <cell r="D17">
            <v>3</v>
          </cell>
          <cell r="E17" t="str">
            <v>Ajustada por el analista</v>
          </cell>
        </row>
        <row r="18">
          <cell r="A18" t="str">
            <v>Combate San Lorenzo</v>
          </cell>
          <cell r="B18" t="str">
            <v>Deficiente</v>
          </cell>
          <cell r="D18">
            <v>4</v>
          </cell>
          <cell r="E18" t="str">
            <v>Analizada por riesgo de crédito</v>
          </cell>
        </row>
        <row r="19">
          <cell r="A19" t="str">
            <v>Cutral Co</v>
          </cell>
          <cell r="B19" t="str">
            <v>Mala</v>
          </cell>
          <cell r="D19">
            <v>5</v>
          </cell>
        </row>
        <row r="20">
          <cell r="A20" t="str">
            <v>Delegación Añelo</v>
          </cell>
          <cell r="D20" t="str">
            <v>Sin Deuda</v>
          </cell>
        </row>
        <row r="21">
          <cell r="A21" t="str">
            <v>Delegación B°  Centro Cutral Co</v>
          </cell>
        </row>
        <row r="22">
          <cell r="A22" t="str">
            <v>Delegación B° Sarmiento</v>
          </cell>
        </row>
        <row r="23">
          <cell r="A23" t="str">
            <v>Delegación Barrios Zapala</v>
          </cell>
        </row>
        <row r="24">
          <cell r="A24" t="str">
            <v>Delegación Vega Maipú</v>
          </cell>
        </row>
        <row r="25">
          <cell r="A25" t="str">
            <v>Delegación Parque Industrial Neuquen</v>
          </cell>
        </row>
        <row r="26">
          <cell r="A26" t="str">
            <v>Delegación J.J. Lastra y Chaco</v>
          </cell>
        </row>
        <row r="27">
          <cell r="A27" t="str">
            <v>Felix San Martín</v>
          </cell>
        </row>
        <row r="28">
          <cell r="A28" t="str">
            <v>General Roca</v>
          </cell>
        </row>
        <row r="29">
          <cell r="A29" t="str">
            <v>Junín de los Andes</v>
          </cell>
        </row>
        <row r="30">
          <cell r="A30" t="str">
            <v>Las Grutas</v>
          </cell>
        </row>
        <row r="31">
          <cell r="A31" t="str">
            <v>Las Lajas</v>
          </cell>
        </row>
        <row r="32">
          <cell r="A32" t="str">
            <v>Loncopué</v>
          </cell>
        </row>
        <row r="33">
          <cell r="A33" t="str">
            <v>Picún Leufú</v>
          </cell>
        </row>
        <row r="34">
          <cell r="A34" t="str">
            <v>Piedra del Águila</v>
          </cell>
        </row>
        <row r="35">
          <cell r="A35" t="str">
            <v>Plaza Huincul</v>
          </cell>
        </row>
        <row r="36">
          <cell r="A36" t="str">
            <v>Plottier</v>
          </cell>
        </row>
        <row r="37">
          <cell r="A37" t="str">
            <v>Rincón de los Sauces</v>
          </cell>
        </row>
        <row r="38">
          <cell r="A38" t="str">
            <v>S.P. del Chañar</v>
          </cell>
        </row>
        <row r="39">
          <cell r="A39" t="str">
            <v>San Martín de los Andes</v>
          </cell>
        </row>
        <row r="40">
          <cell r="A40" t="str">
            <v>Senillosa</v>
          </cell>
        </row>
        <row r="41">
          <cell r="A41" t="str">
            <v>Villa El Chocón</v>
          </cell>
        </row>
        <row r="42">
          <cell r="A42" t="str">
            <v>Villa La Angostura</v>
          </cell>
        </row>
        <row r="43">
          <cell r="A43" t="str">
            <v>Villa Regina</v>
          </cell>
        </row>
        <row r="44">
          <cell r="A44" t="str">
            <v>Zapala</v>
          </cell>
        </row>
        <row r="122">
          <cell r="D122" t="str">
            <v>Muy Bueno.</v>
          </cell>
          <cell r="F122" t="str">
            <v>Constante.</v>
          </cell>
        </row>
        <row r="123">
          <cell r="D123" t="str">
            <v>Bueno.</v>
          </cell>
          <cell r="F123" t="str">
            <v>Creciente.</v>
          </cell>
        </row>
        <row r="124">
          <cell r="D124" t="str">
            <v>Aceptable.</v>
          </cell>
          <cell r="F124" t="str">
            <v>Decreciente.</v>
          </cell>
        </row>
        <row r="125">
          <cell r="D125" t="str">
            <v>Regular.</v>
          </cell>
          <cell r="F125" t="str">
            <v>Estacional.</v>
          </cell>
        </row>
        <row r="126">
          <cell r="A126" t="str">
            <v>Ha sido calificado previamente en las líneas de crédito:</v>
          </cell>
          <cell r="D126" t="str">
            <v>Regular</v>
          </cell>
          <cell r="F126" t="str">
            <v>Ciclico.</v>
          </cell>
        </row>
        <row r="127">
          <cell r="A127" t="str">
            <v>La presente es la primera calificación crediticia del cliente.</v>
          </cell>
          <cell r="D127" t="str">
            <v>Irregular.</v>
          </cell>
        </row>
        <row r="128">
          <cell r="D128" t="str">
            <v>Adecuado.</v>
          </cell>
        </row>
        <row r="129">
          <cell r="D129">
            <v>5</v>
          </cell>
        </row>
        <row r="131">
          <cell r="A131" t="str">
            <v>La asistencia tiene por objeto financiar: Capital de Trabajo</v>
          </cell>
          <cell r="F131" t="str">
            <v>con opinión favorable.</v>
          </cell>
        </row>
        <row r="132">
          <cell r="A132" t="str">
            <v>La asistencia tiene por objeto financiar: Bienes de Capital</v>
          </cell>
          <cell r="D132" t="str">
            <v>ACC</v>
          </cell>
          <cell r="F132" t="str">
            <v>a consideración.</v>
          </cell>
        </row>
        <row r="133">
          <cell r="A133" t="str">
            <v>La asistencia tiene por objeto financiar: Capital de Trabajo y Bienes de Capital.</v>
          </cell>
          <cell r="D133" t="str">
            <v>CPD</v>
          </cell>
          <cell r="F133" t="str">
            <v>con reservas.</v>
          </cell>
        </row>
        <row r="134">
          <cell r="D134" t="str">
            <v>DFC</v>
          </cell>
        </row>
        <row r="135">
          <cell r="A135" t="str">
            <v>Desde la Sucursal de vinculación se eleva solicitud para calificar crediticiamente al cliente en las líneas:</v>
          </cell>
          <cell r="D135" t="str">
            <v>P. PRE.</v>
          </cell>
        </row>
        <row r="136">
          <cell r="A136" t="str">
            <v>Desde la Delegacion de vinculación se eleva solicitud para calificar crediticiamente al cliente en las líneas:</v>
          </cell>
          <cell r="D136" t="str">
            <v>P. HIP.</v>
          </cell>
        </row>
        <row r="137">
          <cell r="D137" t="str">
            <v>Leasing</v>
          </cell>
        </row>
        <row r="138">
          <cell r="D138" t="str">
            <v>P. S.F.</v>
          </cell>
        </row>
        <row r="139">
          <cell r="D139" t="str">
            <v>BPN Flex.</v>
          </cell>
        </row>
        <row r="140">
          <cell r="D140" t="str">
            <v>TC L.C.</v>
          </cell>
        </row>
        <row r="141">
          <cell r="D141" t="str">
            <v>TC corp.</v>
          </cell>
        </row>
        <row r="142">
          <cell r="D142" t="str">
            <v>Pref. "A".</v>
          </cell>
        </row>
        <row r="143">
          <cell r="D143" t="str">
            <v>Pre Temp.</v>
          </cell>
        </row>
        <row r="144">
          <cell r="D144" t="str">
            <v>Aval</v>
          </cell>
        </row>
        <row r="145">
          <cell r="D145" t="str">
            <v>PrePRE.</v>
          </cell>
        </row>
        <row r="150">
          <cell r="B150" t="str">
            <v>Fija</v>
          </cell>
          <cell r="C150" t="str">
            <v>Sola Firma</v>
          </cell>
        </row>
        <row r="151">
          <cell r="B151" t="str">
            <v>Variable</v>
          </cell>
          <cell r="C151" t="str">
            <v>Preferida "B"</v>
          </cell>
        </row>
        <row r="152">
          <cell r="C152" t="str">
            <v>Preferida "A"</v>
          </cell>
        </row>
        <row r="153">
          <cell r="C153">
            <v>5</v>
          </cell>
        </row>
        <row r="158">
          <cell r="A158" t="str">
            <v>Aluminé</v>
          </cell>
        </row>
        <row r="159">
          <cell r="A159" t="str">
            <v>Añelo</v>
          </cell>
        </row>
        <row r="160">
          <cell r="A160" t="str">
            <v>Buenos Aires</v>
          </cell>
        </row>
        <row r="161">
          <cell r="A161" t="str">
            <v>Buta Ranquil</v>
          </cell>
        </row>
        <row r="162">
          <cell r="A162" t="str">
            <v>Centenario</v>
          </cell>
        </row>
        <row r="163">
          <cell r="A163" t="str">
            <v>Choele Choel</v>
          </cell>
        </row>
        <row r="164">
          <cell r="A164" t="str">
            <v>Chos Malal</v>
          </cell>
        </row>
        <row r="165">
          <cell r="A165" t="str">
            <v>Cipolletti</v>
          </cell>
        </row>
        <row r="166">
          <cell r="A166" t="str">
            <v>Cutral Co</v>
          </cell>
        </row>
        <row r="167">
          <cell r="A167" t="str">
            <v>General Roca</v>
          </cell>
        </row>
        <row r="168">
          <cell r="A168" t="str">
            <v>Junín de los Andes</v>
          </cell>
        </row>
        <row r="169">
          <cell r="A169" t="str">
            <v>Las Grutas</v>
          </cell>
        </row>
        <row r="170">
          <cell r="A170" t="str">
            <v>Las Lajas</v>
          </cell>
        </row>
        <row r="171">
          <cell r="A171" t="str">
            <v>Loncopué</v>
          </cell>
        </row>
        <row r="172">
          <cell r="A172" t="str">
            <v>Neuquen</v>
          </cell>
        </row>
        <row r="173">
          <cell r="A173" t="str">
            <v>Otros</v>
          </cell>
        </row>
        <row r="174">
          <cell r="A174" t="str">
            <v>Picún Leufú</v>
          </cell>
        </row>
        <row r="175">
          <cell r="A175" t="str">
            <v>Piedra del Águila</v>
          </cell>
        </row>
        <row r="176">
          <cell r="A176" t="str">
            <v>Plaza Huincul</v>
          </cell>
        </row>
        <row r="177">
          <cell r="A177" t="str">
            <v>Plottier</v>
          </cell>
        </row>
        <row r="178">
          <cell r="A178" t="str">
            <v>Rincón de los Sauces</v>
          </cell>
        </row>
        <row r="179">
          <cell r="A179" t="str">
            <v>S.P. del Chañar</v>
          </cell>
        </row>
        <row r="180">
          <cell r="A180" t="str">
            <v>San Martín de los Andes</v>
          </cell>
        </row>
        <row r="181">
          <cell r="A181" t="str">
            <v>Senillosa</v>
          </cell>
        </row>
        <row r="182">
          <cell r="A182" t="str">
            <v>Villa el  Chocón</v>
          </cell>
        </row>
        <row r="183">
          <cell r="A183" t="str">
            <v>Villa la Angostura</v>
          </cell>
        </row>
        <row r="184">
          <cell r="A184" t="str">
            <v>Villa Regina</v>
          </cell>
        </row>
        <row r="185">
          <cell r="A185" t="str">
            <v>Zapala</v>
          </cell>
        </row>
        <row r="188">
          <cell r="A188" t="str">
            <v>A._22_BPN_Hacienda_Bovina</v>
          </cell>
        </row>
        <row r="189">
          <cell r="A189" t="str">
            <v>C._29_BPN_PyME</v>
          </cell>
        </row>
        <row r="190">
          <cell r="A190" t="str">
            <v>E._29_Acción_MIPyME_7ma_Etapa</v>
          </cell>
        </row>
        <row r="191">
          <cell r="A191" t="str">
            <v>E._28_Com._6120_BCRA</v>
          </cell>
        </row>
        <row r="208">
          <cell r="A208" t="str">
            <v>3.2.1.4.</v>
          </cell>
        </row>
        <row r="209">
          <cell r="A209" t="str">
            <v>3.2.4.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ción Tasa Banca Emp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Ventas"/>
      <sheetName val="Flujo de Fondos"/>
      <sheetName val="Comparativas"/>
      <sheetName val="Manifestacion de Bs"/>
      <sheetName val="MIPyME"/>
      <sheetName val="Plantilla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"/>
      <sheetName val="Ingresos"/>
      <sheetName val="Egresos"/>
      <sheetName val="Calculo Amort Prést"/>
      <sheetName val="Premisas"/>
    </sheetNames>
    <sheetDataSet>
      <sheetData sheetId="0"/>
      <sheetData sheetId="1"/>
      <sheetData sheetId="2">
        <row r="10">
          <cell r="H10">
            <v>0</v>
          </cell>
        </row>
        <row r="15">
          <cell r="H15">
            <v>0</v>
          </cell>
        </row>
        <row r="20">
          <cell r="H20">
            <v>0</v>
          </cell>
        </row>
        <row r="25">
          <cell r="H25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0.xml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B1:T124"/>
  <sheetViews>
    <sheetView showGridLines="0" topLeftCell="C1" zoomScaleNormal="100" workbookViewId="0">
      <pane ySplit="1" topLeftCell="A26" activePane="bottomLeft" state="frozen"/>
      <selection pane="bottomLeft" activeCell="C1" sqref="A1:XFD1048576"/>
    </sheetView>
  </sheetViews>
  <sheetFormatPr baseColWidth="10" defaultColWidth="11.42578125" defaultRowHeight="12" customHeight="1" x14ac:dyDescent="0.2"/>
  <cols>
    <col min="1" max="1" width="4" style="184" customWidth="1"/>
    <col min="2" max="2" width="34" style="184" bestFit="1" customWidth="1"/>
    <col min="3" max="3" width="22.28515625" style="184" customWidth="1"/>
    <col min="4" max="4" width="21.28515625" style="184" customWidth="1"/>
    <col min="5" max="5" width="19.140625" style="184" customWidth="1"/>
    <col min="6" max="6" width="40.140625" style="184" customWidth="1"/>
    <col min="7" max="7" width="25.7109375" style="184" bestFit="1" customWidth="1"/>
    <col min="8" max="8" width="12.5703125" style="184" customWidth="1"/>
    <col min="9" max="9" width="26.5703125" style="184" customWidth="1"/>
    <col min="10" max="10" width="24.85546875" style="184" customWidth="1"/>
    <col min="11" max="11" width="28.28515625" style="184" customWidth="1"/>
    <col min="12" max="12" width="11.42578125" style="184" customWidth="1"/>
    <col min="13" max="13" width="16.7109375" style="184" customWidth="1"/>
    <col min="14" max="14" width="11.42578125" style="184" customWidth="1"/>
    <col min="15" max="15" width="24" style="184" customWidth="1"/>
    <col min="16" max="16384" width="11.42578125" style="184"/>
  </cols>
  <sheetData>
    <row r="1" spans="2:15" ht="12" customHeight="1" thickBot="1" x14ac:dyDescent="0.25"/>
    <row r="2" spans="2:15" ht="12" customHeight="1" thickTop="1" x14ac:dyDescent="0.25">
      <c r="B2" s="588" t="s">
        <v>0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90"/>
    </row>
    <row r="3" spans="2:15" ht="12" customHeight="1" thickBot="1" x14ac:dyDescent="0.3">
      <c r="B3" s="185"/>
      <c r="C3" s="186"/>
      <c r="D3" s="186"/>
      <c r="E3" s="187"/>
      <c r="O3" s="188"/>
    </row>
    <row r="4" spans="2:15" ht="12" customHeight="1" thickBot="1" x14ac:dyDescent="0.3">
      <c r="B4" s="627" t="s">
        <v>1</v>
      </c>
      <c r="C4" s="628"/>
      <c r="D4" s="189">
        <v>44915</v>
      </c>
      <c r="F4" s="629"/>
      <c r="G4" s="629"/>
      <c r="O4" s="188"/>
    </row>
    <row r="5" spans="2:15" ht="12" customHeight="1" thickTop="1" thickBot="1" x14ac:dyDescent="0.3">
      <c r="B5" s="630" t="s">
        <v>2</v>
      </c>
      <c r="C5" s="631"/>
      <c r="D5" s="171"/>
      <c r="M5" s="186" t="s">
        <v>3</v>
      </c>
      <c r="O5" s="188"/>
    </row>
    <row r="6" spans="2:15" ht="12" customHeight="1" thickTop="1" thickBot="1" x14ac:dyDescent="0.3">
      <c r="B6" s="632" t="s">
        <v>4</v>
      </c>
      <c r="C6" s="633"/>
      <c r="D6" s="190" t="s">
        <v>5</v>
      </c>
      <c r="F6" s="612" t="s">
        <v>6</v>
      </c>
      <c r="G6" s="613"/>
      <c r="H6" s="614"/>
      <c r="M6" s="184" t="s">
        <v>7</v>
      </c>
      <c r="O6" s="188"/>
    </row>
    <row r="7" spans="2:15" ht="12" customHeight="1" thickTop="1" thickBot="1" x14ac:dyDescent="0.3">
      <c r="B7" s="617" t="s">
        <v>8</v>
      </c>
      <c r="C7" s="618"/>
      <c r="D7" s="191" t="s">
        <v>9</v>
      </c>
      <c r="F7" s="192" t="s">
        <v>10</v>
      </c>
      <c r="G7" s="193">
        <f>+IF(C23=" "," ",C23)</f>
        <v>0</v>
      </c>
      <c r="H7" s="634" t="e">
        <f>IF(G7="","",G7/G8)</f>
        <v>#DIV/0!</v>
      </c>
      <c r="M7" s="194" t="s">
        <v>11</v>
      </c>
      <c r="N7" s="194" t="s">
        <v>12</v>
      </c>
      <c r="O7" s="188"/>
    </row>
    <row r="8" spans="2:15" ht="12" customHeight="1" thickTop="1" thickBot="1" x14ac:dyDescent="0.3">
      <c r="B8" s="195" t="s">
        <v>13</v>
      </c>
      <c r="C8" s="196"/>
      <c r="D8" s="197" t="str">
        <f>IF(C8="","",C8/$C$33)</f>
        <v/>
      </c>
      <c r="F8" s="198" t="s">
        <v>14</v>
      </c>
      <c r="G8" s="199">
        <f>+IF(C41=" "," ",C41)</f>
        <v>0</v>
      </c>
      <c r="H8" s="635"/>
      <c r="I8" s="186" t="e">
        <f>+IF(H7&lt;0.59,"DEFICIENTE", IF(H7&lt;0.99,"REGULAR", IF(H7&lt;1.49,"BUENO",IF(H7&gt;=1.5,"OPTIMO"))))</f>
        <v>#DIV/0!</v>
      </c>
      <c r="M8" s="194" t="s">
        <v>15</v>
      </c>
      <c r="N8" s="194" t="s">
        <v>16</v>
      </c>
      <c r="O8" s="188"/>
    </row>
    <row r="9" spans="2:15" ht="12" customHeight="1" x14ac:dyDescent="0.2">
      <c r="B9" s="200" t="s">
        <v>17</v>
      </c>
      <c r="C9" s="201"/>
      <c r="D9" s="202" t="str">
        <f>IF(C9="","",C9/$C$33)</f>
        <v/>
      </c>
      <c r="F9" s="203"/>
      <c r="G9" s="203"/>
      <c r="H9" s="203"/>
      <c r="M9" s="194" t="s">
        <v>18</v>
      </c>
      <c r="N9" s="194" t="s">
        <v>19</v>
      </c>
      <c r="O9" s="188"/>
    </row>
    <row r="10" spans="2:15" ht="12" customHeight="1" thickBot="1" x14ac:dyDescent="0.25">
      <c r="B10" s="200" t="s">
        <v>20</v>
      </c>
      <c r="C10" s="201"/>
      <c r="D10" s="202" t="str">
        <f>IF(C10="","",C10/$C$33)</f>
        <v/>
      </c>
      <c r="F10" s="203"/>
      <c r="G10" s="203"/>
      <c r="H10" s="203"/>
      <c r="M10" s="194" t="s">
        <v>21</v>
      </c>
      <c r="N10" s="194" t="s">
        <v>22</v>
      </c>
      <c r="O10" s="188"/>
    </row>
    <row r="11" spans="2:15" ht="12" customHeight="1" thickBot="1" x14ac:dyDescent="0.3">
      <c r="B11" s="200" t="s">
        <v>23</v>
      </c>
      <c r="C11" s="201"/>
      <c r="D11" s="202" t="str">
        <f>IF(C11="","",C11/$C$33)</f>
        <v/>
      </c>
      <c r="F11" s="612" t="s">
        <v>24</v>
      </c>
      <c r="G11" s="613"/>
      <c r="H11" s="614"/>
      <c r="O11" s="188"/>
    </row>
    <row r="12" spans="2:15" ht="12" customHeight="1" thickTop="1" thickBot="1" x14ac:dyDescent="0.3">
      <c r="B12" s="204" t="s">
        <v>25</v>
      </c>
      <c r="C12" s="205">
        <f>IF(D4="","",SUM(C8:C11))</f>
        <v>0</v>
      </c>
      <c r="D12" s="206" t="e">
        <f>IF(C12="","",C12/$C$33)</f>
        <v>#DIV/0!</v>
      </c>
      <c r="F12" s="636" t="s">
        <v>26</v>
      </c>
      <c r="G12" s="638">
        <f>+IF(C23="","",C23-C22)</f>
        <v>0</v>
      </c>
      <c r="H12" s="619" t="e">
        <f>+IF(G12="","",G12/G14)</f>
        <v>#DIV/0!</v>
      </c>
      <c r="M12" s="184" t="s">
        <v>27</v>
      </c>
      <c r="O12" s="188"/>
    </row>
    <row r="13" spans="2:15" ht="12" customHeight="1" thickTop="1" thickBot="1" x14ac:dyDescent="0.3">
      <c r="B13" s="641" t="s">
        <v>28</v>
      </c>
      <c r="C13" s="642"/>
      <c r="D13" s="170"/>
      <c r="F13" s="637"/>
      <c r="G13" s="639"/>
      <c r="H13" s="640"/>
      <c r="M13" s="194" t="s">
        <v>29</v>
      </c>
      <c r="N13" s="194" t="s">
        <v>12</v>
      </c>
      <c r="O13" s="188"/>
    </row>
    <row r="14" spans="2:15" ht="12" customHeight="1" thickTop="1" thickBot="1" x14ac:dyDescent="0.3">
      <c r="B14" s="195" t="s">
        <v>30</v>
      </c>
      <c r="C14" s="208"/>
      <c r="D14" s="197" t="str">
        <f>IF(C14="","",C14/$C$33)</f>
        <v/>
      </c>
      <c r="F14" s="209" t="s">
        <v>14</v>
      </c>
      <c r="G14" s="207">
        <f>+C41</f>
        <v>0</v>
      </c>
      <c r="H14" s="620"/>
      <c r="I14" s="186" t="e">
        <f>+IF(H12&lt;0.39,"DEFICIENTE", IF(H12&lt;0.59,"REGULAR", IF(H12&lt;1,"BUENO",IF(H12&gt;=1,"OPTIMO"))))</f>
        <v>#DIV/0!</v>
      </c>
      <c r="M14" s="194" t="s">
        <v>31</v>
      </c>
      <c r="N14" s="194" t="s">
        <v>16</v>
      </c>
      <c r="O14" s="188"/>
    </row>
    <row r="15" spans="2:15" ht="12" customHeight="1" x14ac:dyDescent="0.2">
      <c r="B15" s="200" t="s">
        <v>32</v>
      </c>
      <c r="C15" s="201"/>
      <c r="D15" s="202" t="str">
        <f>IF(C15="","",C15/$C$33)</f>
        <v/>
      </c>
      <c r="F15" s="203"/>
      <c r="G15" s="203"/>
      <c r="H15" s="203"/>
      <c r="M15" s="194" t="s">
        <v>33</v>
      </c>
      <c r="N15" s="194" t="s">
        <v>19</v>
      </c>
      <c r="O15" s="188"/>
    </row>
    <row r="16" spans="2:15" ht="12" customHeight="1" thickBot="1" x14ac:dyDescent="0.25">
      <c r="B16" s="200" t="s">
        <v>34</v>
      </c>
      <c r="C16" s="201"/>
      <c r="D16" s="211" t="str">
        <f>IF(C16="","",C16/$C$33)</f>
        <v/>
      </c>
      <c r="F16" s="203"/>
      <c r="G16" s="203"/>
      <c r="H16" s="203"/>
      <c r="M16" s="194" t="s">
        <v>35</v>
      </c>
      <c r="N16" s="194" t="s">
        <v>36</v>
      </c>
      <c r="O16" s="188"/>
    </row>
    <row r="17" spans="2:17" ht="12" customHeight="1" thickBot="1" x14ac:dyDescent="0.3">
      <c r="B17" s="212" t="s">
        <v>37</v>
      </c>
      <c r="C17" s="213">
        <f>IF(D4="","",SUM(C14:C16))</f>
        <v>0</v>
      </c>
      <c r="D17" s="206" t="e">
        <f>IF(C17="","",C17/$C$33)</f>
        <v>#DIV/0!</v>
      </c>
      <c r="F17" s="612" t="s">
        <v>38</v>
      </c>
      <c r="G17" s="613"/>
      <c r="H17" s="614"/>
      <c r="O17" s="188"/>
    </row>
    <row r="18" spans="2:17" ht="12" customHeight="1" thickTop="1" thickBot="1" x14ac:dyDescent="0.3">
      <c r="B18" s="617" t="s">
        <v>39</v>
      </c>
      <c r="C18" s="618"/>
      <c r="D18" s="170"/>
      <c r="F18" s="214" t="s">
        <v>40</v>
      </c>
      <c r="G18" s="215">
        <f>+C48</f>
        <v>0</v>
      </c>
      <c r="H18" s="619" t="e">
        <f>IF(G18="","",G18/G19)</f>
        <v>#DIV/0!</v>
      </c>
      <c r="M18" s="184" t="s">
        <v>41</v>
      </c>
      <c r="O18" s="188"/>
    </row>
    <row r="19" spans="2:17" ht="12" customHeight="1" thickTop="1" thickBot="1" x14ac:dyDescent="0.3">
      <c r="B19" s="200" t="s">
        <v>42</v>
      </c>
      <c r="C19" s="201"/>
      <c r="D19" s="197" t="str">
        <f>IF(C19="","",C19/$C$33)</f>
        <v/>
      </c>
      <c r="F19" s="216" t="s">
        <v>43</v>
      </c>
      <c r="G19" s="217">
        <f>+C50</f>
        <v>0</v>
      </c>
      <c r="H19" s="620"/>
      <c r="I19" s="218" t="e">
        <f>+IF(H18&lt;=0.5,"OPTIMO",IF(H18&lt;=1,"BUENO",IF(H18&lt;1.19,"REGULAR",IF(H18&gt;1.2,"DEFICIENTE",))))</f>
        <v>#DIV/0!</v>
      </c>
      <c r="M19" s="194" t="s">
        <v>44</v>
      </c>
      <c r="N19" s="194" t="s">
        <v>12</v>
      </c>
      <c r="O19" s="188"/>
    </row>
    <row r="20" spans="2:17" ht="12" customHeight="1" x14ac:dyDescent="0.2">
      <c r="B20" s="200" t="s">
        <v>45</v>
      </c>
      <c r="C20" s="201"/>
      <c r="D20" s="202" t="str">
        <f>IF(C20="","",C20/$C$33)</f>
        <v/>
      </c>
      <c r="F20" s="219"/>
      <c r="G20" s="219"/>
      <c r="H20" s="219"/>
      <c r="M20" s="194" t="s">
        <v>46</v>
      </c>
      <c r="N20" s="194" t="s">
        <v>16</v>
      </c>
      <c r="O20" s="188"/>
      <c r="P20" s="220"/>
      <c r="Q20" s="220"/>
    </row>
    <row r="21" spans="2:17" ht="12" customHeight="1" thickBot="1" x14ac:dyDescent="0.25">
      <c r="B21" s="200" t="s">
        <v>47</v>
      </c>
      <c r="C21" s="201"/>
      <c r="D21" s="202" t="str">
        <f>IF(C21="","",C21/$C$33)</f>
        <v/>
      </c>
      <c r="E21" s="221"/>
      <c r="F21" s="219"/>
      <c r="G21" s="219"/>
      <c r="H21" s="219"/>
      <c r="M21" s="194" t="s">
        <v>48</v>
      </c>
      <c r="N21" s="194" t="s">
        <v>19</v>
      </c>
      <c r="O21" s="188"/>
      <c r="P21" s="220"/>
      <c r="Q21" s="220"/>
    </row>
    <row r="22" spans="2:17" ht="12" customHeight="1" thickBot="1" x14ac:dyDescent="0.3">
      <c r="B22" s="212" t="s">
        <v>49</v>
      </c>
      <c r="C22" s="213">
        <f>IF(D4="","",SUM(C19:C21))</f>
        <v>0</v>
      </c>
      <c r="D22" s="222" t="e">
        <f>IF(C22="","",C22/$C$33)</f>
        <v>#DIV/0!</v>
      </c>
      <c r="E22" s="221"/>
      <c r="F22" s="612" t="s">
        <v>50</v>
      </c>
      <c r="G22" s="613"/>
      <c r="H22" s="614"/>
      <c r="M22" s="194" t="s">
        <v>51</v>
      </c>
      <c r="N22" s="194" t="s">
        <v>36</v>
      </c>
      <c r="O22" s="188"/>
    </row>
    <row r="23" spans="2:17" ht="12" customHeight="1" thickTop="1" thickBot="1" x14ac:dyDescent="0.3">
      <c r="B23" s="223" t="s">
        <v>52</v>
      </c>
      <c r="C23" s="224">
        <f>IF(D4="","",C12+C17+C22)</f>
        <v>0</v>
      </c>
      <c r="D23" s="225" t="e">
        <f>IF(C23="","",C23/$C$33)</f>
        <v>#DIV/0!</v>
      </c>
      <c r="F23" s="226" t="s">
        <v>53</v>
      </c>
      <c r="G23" s="227">
        <f>+C12</f>
        <v>0</v>
      </c>
      <c r="H23" s="228">
        <f>+G23-G24</f>
        <v>0</v>
      </c>
      <c r="I23" s="186" t="str">
        <f>+IF(H23&gt;1,"OPTIMO",IF(H23&lt;1,"DEFICIENTE"))</f>
        <v>DEFICIENTE</v>
      </c>
      <c r="O23" s="188"/>
    </row>
    <row r="24" spans="2:17" ht="12" customHeight="1" thickBot="1" x14ac:dyDescent="0.3">
      <c r="B24" s="229"/>
      <c r="C24" s="230"/>
      <c r="D24" s="231"/>
      <c r="F24" s="232" t="s">
        <v>54</v>
      </c>
      <c r="G24" s="233">
        <f>+C41</f>
        <v>0</v>
      </c>
      <c r="H24" s="210"/>
      <c r="O24" s="188"/>
    </row>
    <row r="25" spans="2:17" ht="12" customHeight="1" thickTop="1" thickBot="1" x14ac:dyDescent="0.3">
      <c r="B25" s="615" t="s">
        <v>55</v>
      </c>
      <c r="C25" s="616"/>
      <c r="D25" s="170"/>
      <c r="F25" s="219"/>
      <c r="G25" s="219"/>
      <c r="H25" s="219"/>
      <c r="O25" s="188"/>
    </row>
    <row r="26" spans="2:17" ht="12" customHeight="1" thickTop="1" x14ac:dyDescent="0.2">
      <c r="B26" s="200" t="s">
        <v>56</v>
      </c>
      <c r="C26" s="201"/>
      <c r="D26" s="197" t="str">
        <f t="shared" ref="D26:D31" si="0">IF(C26="","",C26/$C$33)</f>
        <v/>
      </c>
      <c r="F26" s="219"/>
      <c r="G26" s="219"/>
      <c r="H26" s="219"/>
      <c r="O26" s="188"/>
    </row>
    <row r="27" spans="2:17" ht="12" customHeight="1" x14ac:dyDescent="0.25">
      <c r="B27" s="200" t="s">
        <v>57</v>
      </c>
      <c r="C27" s="201"/>
      <c r="D27" s="202" t="str">
        <f t="shared" si="0"/>
        <v/>
      </c>
      <c r="F27" s="621"/>
      <c r="G27" s="621"/>
      <c r="H27" s="621"/>
      <c r="O27" s="188"/>
    </row>
    <row r="28" spans="2:17" ht="12" customHeight="1" x14ac:dyDescent="0.25">
      <c r="B28" s="200" t="s">
        <v>58</v>
      </c>
      <c r="C28" s="201"/>
      <c r="D28" s="202" t="str">
        <f t="shared" si="0"/>
        <v/>
      </c>
      <c r="F28" s="170"/>
      <c r="G28" s="234"/>
      <c r="H28" s="622"/>
      <c r="O28" s="188"/>
    </row>
    <row r="29" spans="2:17" ht="12" customHeight="1" x14ac:dyDescent="0.25">
      <c r="B29" s="200" t="s">
        <v>59</v>
      </c>
      <c r="C29" s="201"/>
      <c r="D29" s="202" t="str">
        <f t="shared" si="0"/>
        <v/>
      </c>
      <c r="F29" s="170"/>
      <c r="G29" s="234"/>
      <c r="H29" s="622"/>
      <c r="O29" s="188"/>
    </row>
    <row r="30" spans="2:17" ht="12" customHeight="1" thickBot="1" x14ac:dyDescent="0.25">
      <c r="B30" s="200" t="s">
        <v>60</v>
      </c>
      <c r="C30" s="201"/>
      <c r="D30" s="202" t="str">
        <f t="shared" si="0"/>
        <v/>
      </c>
      <c r="O30" s="188"/>
    </row>
    <row r="31" spans="2:17" ht="12" customHeight="1" thickBot="1" x14ac:dyDescent="0.3">
      <c r="B31" s="223" t="s">
        <v>61</v>
      </c>
      <c r="C31" s="205">
        <f>IF(D4="","",SUM(C26:C30))</f>
        <v>0</v>
      </c>
      <c r="D31" s="225" t="e">
        <f t="shared" si="0"/>
        <v>#DIV/0!</v>
      </c>
      <c r="O31" s="188"/>
    </row>
    <row r="32" spans="2:17" ht="12" customHeight="1" thickBot="1" x14ac:dyDescent="0.25">
      <c r="B32" s="235"/>
      <c r="C32" s="236"/>
      <c r="D32" s="236"/>
      <c r="O32" s="188"/>
    </row>
    <row r="33" spans="2:15" ht="12" customHeight="1" thickBot="1" x14ac:dyDescent="0.3">
      <c r="B33" s="172" t="s">
        <v>62</v>
      </c>
      <c r="C33" s="173">
        <f>IF(D4="","",+C23+C31)</f>
        <v>0</v>
      </c>
      <c r="D33" s="174"/>
      <c r="E33" s="221"/>
      <c r="O33" s="188"/>
    </row>
    <row r="34" spans="2:15" ht="12" customHeight="1" x14ac:dyDescent="0.25">
      <c r="B34" s="175"/>
      <c r="C34" s="176"/>
      <c r="D34" s="174"/>
      <c r="F34" s="221"/>
      <c r="O34" s="188"/>
    </row>
    <row r="35" spans="2:15" ht="12" customHeight="1" thickBot="1" x14ac:dyDescent="0.3">
      <c r="B35" s="623" t="s">
        <v>63</v>
      </c>
      <c r="C35" s="624"/>
      <c r="D35" s="171"/>
      <c r="F35" s="203"/>
      <c r="G35" s="203"/>
      <c r="H35" s="203"/>
      <c r="O35" s="188"/>
    </row>
    <row r="36" spans="2:15" ht="12" customHeight="1" thickTop="1" thickBot="1" x14ac:dyDescent="0.3">
      <c r="B36" s="625" t="s">
        <v>64</v>
      </c>
      <c r="C36" s="626"/>
      <c r="D36" s="237"/>
      <c r="F36" s="203"/>
      <c r="G36" s="203"/>
      <c r="H36" s="203"/>
      <c r="O36" s="188"/>
    </row>
    <row r="37" spans="2:15" ht="12" customHeight="1" thickTop="1" x14ac:dyDescent="0.25">
      <c r="B37" s="238" t="s">
        <v>65</v>
      </c>
      <c r="C37" s="201"/>
      <c r="D37" s="197" t="str">
        <f>IF(C37="","",C37/$C$48)</f>
        <v/>
      </c>
      <c r="F37" s="203"/>
      <c r="G37" s="203"/>
      <c r="H37" s="203"/>
      <c r="O37" s="188"/>
    </row>
    <row r="38" spans="2:15" ht="12" customHeight="1" x14ac:dyDescent="0.25">
      <c r="B38" s="238" t="s">
        <v>66</v>
      </c>
      <c r="C38" s="201"/>
      <c r="D38" s="202" t="str">
        <f>IF(C38="","",C38/$C$48)</f>
        <v/>
      </c>
      <c r="F38" s="203"/>
      <c r="G38" s="203"/>
      <c r="H38" s="203"/>
      <c r="O38" s="188"/>
    </row>
    <row r="39" spans="2:15" ht="12" customHeight="1" x14ac:dyDescent="0.25">
      <c r="B39" s="238" t="s">
        <v>67</v>
      </c>
      <c r="C39" s="201"/>
      <c r="D39" s="202" t="str">
        <f>IF(C39="","",C39/$C$48)</f>
        <v/>
      </c>
      <c r="F39" s="203"/>
      <c r="G39" s="203"/>
      <c r="H39" s="203"/>
      <c r="O39" s="188"/>
    </row>
    <row r="40" spans="2:15" ht="12" customHeight="1" thickBot="1" x14ac:dyDescent="0.3">
      <c r="B40" s="238" t="s">
        <v>68</v>
      </c>
      <c r="C40" s="201"/>
      <c r="D40" s="202" t="str">
        <f>IF(C40="","",C40/$C$48)</f>
        <v/>
      </c>
      <c r="F40" s="203"/>
      <c r="G40" s="203"/>
      <c r="H40" s="203"/>
      <c r="O40" s="188"/>
    </row>
    <row r="41" spans="2:15" ht="12" customHeight="1" thickBot="1" x14ac:dyDescent="0.3">
      <c r="B41" s="223" t="s">
        <v>69</v>
      </c>
      <c r="C41" s="205">
        <f>IF(D4="","",SUM(C37:C40))</f>
        <v>0</v>
      </c>
      <c r="D41" s="225" t="e">
        <f>IF(C41="","",C41/$C$48)</f>
        <v>#DIV/0!</v>
      </c>
      <c r="F41" s="203"/>
      <c r="G41" s="203"/>
      <c r="H41" s="203"/>
      <c r="O41" s="188"/>
    </row>
    <row r="42" spans="2:15" ht="12" customHeight="1" thickBot="1" x14ac:dyDescent="0.3">
      <c r="B42" s="615" t="s">
        <v>70</v>
      </c>
      <c r="C42" s="616"/>
      <c r="D42" s="237"/>
      <c r="F42" s="203"/>
      <c r="G42" s="203"/>
      <c r="H42" s="203"/>
      <c r="O42" s="188"/>
    </row>
    <row r="43" spans="2:15" ht="12" customHeight="1" thickTop="1" x14ac:dyDescent="0.25">
      <c r="B43" s="238" t="s">
        <v>65</v>
      </c>
      <c r="C43" s="201"/>
      <c r="D43" s="197" t="str">
        <f>IF(C43="","",C43/$C$48)</f>
        <v/>
      </c>
      <c r="F43" s="203"/>
      <c r="G43" s="203"/>
      <c r="H43" s="203"/>
      <c r="O43" s="188"/>
    </row>
    <row r="44" spans="2:15" ht="12" customHeight="1" x14ac:dyDescent="0.25">
      <c r="B44" s="238" t="s">
        <v>66</v>
      </c>
      <c r="C44" s="201">
        <v>0</v>
      </c>
      <c r="D44" s="202" t="e">
        <f>IF(C44="","",C44/$C$48)</f>
        <v>#DIV/0!</v>
      </c>
      <c r="F44" s="203"/>
      <c r="G44" s="203"/>
      <c r="H44" s="203"/>
      <c r="O44" s="188"/>
    </row>
    <row r="45" spans="2:15" ht="12" customHeight="1" x14ac:dyDescent="0.25">
      <c r="B45" s="238" t="s">
        <v>71</v>
      </c>
      <c r="C45" s="201"/>
      <c r="D45" s="202" t="str">
        <f>IF(C45="","",C45/$C$48)</f>
        <v/>
      </c>
      <c r="F45" s="203"/>
      <c r="G45" s="203"/>
      <c r="H45" s="203"/>
      <c r="O45" s="188"/>
    </row>
    <row r="46" spans="2:15" ht="12" customHeight="1" thickBot="1" x14ac:dyDescent="0.3">
      <c r="B46" s="238" t="s">
        <v>72</v>
      </c>
      <c r="C46" s="201"/>
      <c r="D46" s="202" t="str">
        <f>IF(C46="","",C46/$C$48)</f>
        <v/>
      </c>
      <c r="F46" s="203"/>
      <c r="G46" s="203"/>
      <c r="H46" s="203"/>
      <c r="O46" s="188"/>
    </row>
    <row r="47" spans="2:15" ht="12" customHeight="1" thickBot="1" x14ac:dyDescent="0.3">
      <c r="B47" s="223" t="s">
        <v>73</v>
      </c>
      <c r="C47" s="205">
        <f>IF(D4="","",SUM(C43:C46))</f>
        <v>0</v>
      </c>
      <c r="D47" s="225" t="e">
        <f>IF(C47="","",C47/$C$50)</f>
        <v>#DIV/0!</v>
      </c>
      <c r="F47" s="203"/>
      <c r="G47" s="203"/>
      <c r="H47" s="203"/>
      <c r="O47" s="188"/>
    </row>
    <row r="48" spans="2:15" ht="12" customHeight="1" thickBot="1" x14ac:dyDescent="0.3">
      <c r="B48" s="177" t="s">
        <v>74</v>
      </c>
      <c r="C48" s="173">
        <f>IF(D4="","",+C41+C47)</f>
        <v>0</v>
      </c>
      <c r="D48" s="174"/>
      <c r="O48" s="188"/>
    </row>
    <row r="49" spans="2:17" ht="12" customHeight="1" thickTop="1" thickBot="1" x14ac:dyDescent="0.25">
      <c r="B49" s="239"/>
      <c r="C49" s="240"/>
      <c r="D49" s="203"/>
      <c r="O49" s="188"/>
    </row>
    <row r="50" spans="2:17" ht="12" customHeight="1" thickBot="1" x14ac:dyDescent="0.3">
      <c r="B50" s="172" t="s">
        <v>75</v>
      </c>
      <c r="C50" s="173">
        <f>IF(D4="","",C33-C48)</f>
        <v>0</v>
      </c>
      <c r="D50" s="241"/>
      <c r="O50" s="188"/>
    </row>
    <row r="51" spans="2:17" ht="12" customHeight="1" thickBot="1" x14ac:dyDescent="0.25">
      <c r="B51" s="242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4"/>
    </row>
    <row r="52" spans="2:17" ht="12" customHeight="1" thickTop="1" x14ac:dyDescent="0.2"/>
    <row r="53" spans="2:17" ht="12" customHeight="1" thickBot="1" x14ac:dyDescent="0.25"/>
    <row r="54" spans="2:17" ht="12" customHeight="1" thickTop="1" x14ac:dyDescent="0.2">
      <c r="B54" s="245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7"/>
    </row>
    <row r="55" spans="2:17" ht="12" customHeight="1" x14ac:dyDescent="0.25">
      <c r="B55" s="591" t="s">
        <v>76</v>
      </c>
      <c r="C55" s="592"/>
      <c r="D55" s="592"/>
      <c r="E55" s="592"/>
      <c r="F55" s="592"/>
      <c r="G55" s="592"/>
      <c r="H55" s="592"/>
      <c r="I55" s="592"/>
      <c r="J55" s="592"/>
      <c r="K55" s="592"/>
      <c r="L55" s="592"/>
      <c r="M55" s="592"/>
      <c r="N55" s="592"/>
      <c r="O55" s="593"/>
    </row>
    <row r="56" spans="2:17" ht="12" customHeight="1" x14ac:dyDescent="0.25">
      <c r="B56" s="185"/>
      <c r="I56" s="592" t="s">
        <v>77</v>
      </c>
      <c r="J56" s="592"/>
      <c r="K56" s="592"/>
      <c r="O56" s="188"/>
    </row>
    <row r="57" spans="2:17" ht="12" customHeight="1" thickBot="1" x14ac:dyDescent="0.25">
      <c r="B57" s="185"/>
      <c r="O57" s="188"/>
    </row>
    <row r="58" spans="2:17" ht="12" customHeight="1" thickBot="1" x14ac:dyDescent="0.3">
      <c r="B58" s="610" t="s">
        <v>78</v>
      </c>
      <c r="C58" s="611"/>
      <c r="D58" s="611"/>
      <c r="E58" s="611"/>
      <c r="F58" s="611"/>
      <c r="G58" s="611"/>
      <c r="I58" s="579" t="s">
        <v>6</v>
      </c>
      <c r="J58" s="580"/>
      <c r="K58" s="581"/>
      <c r="L58" s="178"/>
      <c r="M58" s="186" t="s">
        <v>3</v>
      </c>
      <c r="O58" s="248"/>
      <c r="P58" s="249"/>
      <c r="Q58" s="178"/>
    </row>
    <row r="59" spans="2:17" ht="12" customHeight="1" thickTop="1" thickBot="1" x14ac:dyDescent="0.25">
      <c r="B59" s="606" t="s">
        <v>79</v>
      </c>
      <c r="C59" s="607"/>
      <c r="D59" s="250"/>
      <c r="E59" s="607" t="s">
        <v>80</v>
      </c>
      <c r="F59" s="607"/>
      <c r="G59" s="250"/>
      <c r="I59" s="251" t="s">
        <v>10</v>
      </c>
      <c r="J59" s="252">
        <f>+G59</f>
        <v>0</v>
      </c>
      <c r="K59" s="577" t="e">
        <f>+J59/J60</f>
        <v>#DIV/0!</v>
      </c>
      <c r="L59" s="178"/>
      <c r="M59" s="184" t="s">
        <v>7</v>
      </c>
      <c r="O59" s="248"/>
      <c r="P59" s="249"/>
      <c r="Q59" s="178"/>
    </row>
    <row r="60" spans="2:17" ht="12" customHeight="1" thickBot="1" x14ac:dyDescent="0.25">
      <c r="B60" s="606" t="s">
        <v>81</v>
      </c>
      <c r="C60" s="607"/>
      <c r="D60" s="253"/>
      <c r="E60" s="607" t="s">
        <v>82</v>
      </c>
      <c r="F60" s="607"/>
      <c r="G60" s="253"/>
      <c r="I60" s="254" t="s">
        <v>14</v>
      </c>
      <c r="J60" s="255">
        <f>+G65</f>
        <v>0</v>
      </c>
      <c r="K60" s="578"/>
      <c r="L60" s="184" t="e">
        <f>+IF(K59&lt;0.59,"DEFICIENTE", IF(K59&lt;0.99,"REGULAR", IF(K59&lt;1.49,"BUENO",IF(K59&gt;=1.5,"OPTIMO"))))</f>
        <v>#DIV/0!</v>
      </c>
      <c r="M60" s="194" t="s">
        <v>11</v>
      </c>
      <c r="N60" s="194" t="s">
        <v>12</v>
      </c>
      <c r="O60" s="248"/>
      <c r="P60" s="249"/>
      <c r="Q60" s="178"/>
    </row>
    <row r="61" spans="2:17" ht="12" customHeight="1" x14ac:dyDescent="0.2">
      <c r="B61" s="606" t="s">
        <v>83</v>
      </c>
      <c r="C61" s="607"/>
      <c r="D61" s="253"/>
      <c r="E61" s="607" t="s">
        <v>84</v>
      </c>
      <c r="F61" s="607"/>
      <c r="G61" s="253"/>
      <c r="I61" s="179"/>
      <c r="J61" s="179"/>
      <c r="K61" s="179"/>
      <c r="M61" s="194" t="s">
        <v>15</v>
      </c>
      <c r="N61" s="194" t="s">
        <v>16</v>
      </c>
      <c r="O61" s="248"/>
      <c r="P61" s="249"/>
      <c r="Q61" s="178"/>
    </row>
    <row r="62" spans="2:17" ht="12" customHeight="1" thickBot="1" x14ac:dyDescent="0.25">
      <c r="B62" s="606" t="s">
        <v>85</v>
      </c>
      <c r="C62" s="607"/>
      <c r="D62" s="253"/>
      <c r="E62" s="607" t="s">
        <v>86</v>
      </c>
      <c r="F62" s="607"/>
      <c r="G62" s="253"/>
      <c r="I62" s="179"/>
      <c r="J62" s="179"/>
      <c r="K62" s="179"/>
      <c r="M62" s="194" t="s">
        <v>18</v>
      </c>
      <c r="N62" s="194" t="s">
        <v>19</v>
      </c>
      <c r="O62" s="180"/>
      <c r="P62" s="178"/>
      <c r="Q62" s="178"/>
    </row>
    <row r="63" spans="2:17" ht="12" customHeight="1" thickBot="1" x14ac:dyDescent="0.3">
      <c r="B63" s="256"/>
      <c r="C63" s="257"/>
      <c r="D63" s="257"/>
      <c r="E63" s="257"/>
      <c r="F63" s="257"/>
      <c r="G63" s="258"/>
      <c r="I63" s="579" t="s">
        <v>24</v>
      </c>
      <c r="J63" s="580"/>
      <c r="K63" s="581"/>
      <c r="M63" s="194" t="s">
        <v>21</v>
      </c>
      <c r="N63" s="194" t="s">
        <v>22</v>
      </c>
      <c r="O63" s="180"/>
      <c r="P63" s="178"/>
      <c r="Q63" s="178"/>
    </row>
    <row r="64" spans="2:17" ht="12" customHeight="1" thickTop="1" x14ac:dyDescent="0.2">
      <c r="B64" s="608" t="s">
        <v>87</v>
      </c>
      <c r="C64" s="609"/>
      <c r="D64" s="609"/>
      <c r="E64" s="609"/>
      <c r="F64" s="609"/>
      <c r="G64" s="609"/>
      <c r="I64" s="599" t="s">
        <v>26</v>
      </c>
      <c r="J64" s="601">
        <f>+G59-D61-G61</f>
        <v>0</v>
      </c>
      <c r="K64" s="603" t="e">
        <f>+J64/J66</f>
        <v>#DIV/0!</v>
      </c>
      <c r="O64" s="180"/>
      <c r="P64" s="178"/>
      <c r="Q64" s="178"/>
    </row>
    <row r="65" spans="2:17" ht="12" customHeight="1" thickBot="1" x14ac:dyDescent="0.25">
      <c r="B65" s="606" t="s">
        <v>79</v>
      </c>
      <c r="C65" s="607"/>
      <c r="D65" s="250"/>
      <c r="E65" s="607" t="s">
        <v>80</v>
      </c>
      <c r="F65" s="607"/>
      <c r="G65" s="250"/>
      <c r="I65" s="600"/>
      <c r="J65" s="602"/>
      <c r="K65" s="604"/>
      <c r="M65" s="184" t="s">
        <v>27</v>
      </c>
      <c r="O65" s="180"/>
      <c r="P65" s="178"/>
      <c r="Q65" s="178"/>
    </row>
    <row r="66" spans="2:17" ht="12" customHeight="1" thickBot="1" x14ac:dyDescent="0.3">
      <c r="B66" s="606" t="s">
        <v>88</v>
      </c>
      <c r="C66" s="607"/>
      <c r="D66" s="253"/>
      <c r="E66" s="607" t="s">
        <v>89</v>
      </c>
      <c r="F66" s="607"/>
      <c r="G66" s="253"/>
      <c r="I66" s="260" t="s">
        <v>14</v>
      </c>
      <c r="J66" s="259">
        <f>+G65</f>
        <v>0</v>
      </c>
      <c r="K66" s="605"/>
      <c r="L66" s="184" t="e">
        <f>+IF(K64&lt;0.39,"DEFICIENTE", IF(K64&lt;0.59,"REGULAR", IF(K64&lt;1,"BUENO",IF(K64&gt;=1,"OPTIMO"))))</f>
        <v>#DIV/0!</v>
      </c>
      <c r="M66" s="194" t="s">
        <v>29</v>
      </c>
      <c r="N66" s="194" t="s">
        <v>12</v>
      </c>
      <c r="O66" s="180"/>
      <c r="P66" s="178"/>
      <c r="Q66" s="178"/>
    </row>
    <row r="67" spans="2:17" ht="12" customHeight="1" x14ac:dyDescent="0.2">
      <c r="B67" s="606" t="s">
        <v>90</v>
      </c>
      <c r="C67" s="607"/>
      <c r="D67" s="253"/>
      <c r="E67" s="249"/>
      <c r="F67" s="249"/>
      <c r="G67" s="261"/>
      <c r="I67" s="179"/>
      <c r="J67" s="179"/>
      <c r="K67" s="179"/>
      <c r="M67" s="194" t="s">
        <v>31</v>
      </c>
      <c r="N67" s="194" t="s">
        <v>16</v>
      </c>
      <c r="O67" s="180"/>
      <c r="P67" s="178"/>
      <c r="Q67" s="178"/>
    </row>
    <row r="68" spans="2:17" ht="12" customHeight="1" thickBot="1" x14ac:dyDescent="0.25">
      <c r="B68" s="262"/>
      <c r="C68" s="249"/>
      <c r="D68" s="249"/>
      <c r="E68" s="249"/>
      <c r="F68" s="249"/>
      <c r="G68" s="261"/>
      <c r="I68" s="179"/>
      <c r="J68" s="179"/>
      <c r="K68" s="179"/>
      <c r="M68" s="194" t="s">
        <v>33</v>
      </c>
      <c r="N68" s="194" t="s">
        <v>19</v>
      </c>
      <c r="O68" s="180"/>
      <c r="P68" s="178"/>
      <c r="Q68" s="178"/>
    </row>
    <row r="69" spans="2:17" ht="12" customHeight="1" thickBot="1" x14ac:dyDescent="0.3">
      <c r="B69" s="262"/>
      <c r="C69" s="249"/>
      <c r="D69" s="249"/>
      <c r="E69" s="249"/>
      <c r="F69" s="249"/>
      <c r="G69" s="261"/>
      <c r="I69" s="579" t="s">
        <v>50</v>
      </c>
      <c r="J69" s="580"/>
      <c r="K69" s="581"/>
      <c r="M69" s="194" t="s">
        <v>35</v>
      </c>
      <c r="N69" s="194" t="s">
        <v>36</v>
      </c>
      <c r="O69" s="180"/>
      <c r="P69" s="178"/>
      <c r="Q69" s="178"/>
    </row>
    <row r="70" spans="2:17" ht="12" customHeight="1" thickTop="1" x14ac:dyDescent="0.2">
      <c r="B70" s="596" t="s">
        <v>91</v>
      </c>
      <c r="C70" s="597"/>
      <c r="D70" s="597"/>
      <c r="E70" s="597"/>
      <c r="F70" s="597"/>
      <c r="G70" s="598"/>
      <c r="I70" s="263" t="s">
        <v>53</v>
      </c>
      <c r="J70" s="264">
        <f>+G59</f>
        <v>0</v>
      </c>
      <c r="K70" s="594">
        <f>+J70-J71</f>
        <v>0</v>
      </c>
      <c r="O70" s="180"/>
      <c r="P70" s="178"/>
      <c r="Q70" s="178"/>
    </row>
    <row r="71" spans="2:17" ht="12" customHeight="1" x14ac:dyDescent="0.2">
      <c r="B71" s="606" t="s">
        <v>92</v>
      </c>
      <c r="C71" s="607"/>
      <c r="D71" s="250"/>
      <c r="E71" s="607" t="s">
        <v>93</v>
      </c>
      <c r="F71" s="607"/>
      <c r="G71" s="250"/>
      <c r="I71" s="265" t="s">
        <v>54</v>
      </c>
      <c r="J71" s="266">
        <f>+G65</f>
        <v>0</v>
      </c>
      <c r="K71" s="595"/>
      <c r="L71" s="298" t="str">
        <f>+IF(K70&gt;1,"OPTIMO",IF(K70&lt;1,"DEFICIENTE"))</f>
        <v>DEFICIENTE</v>
      </c>
      <c r="M71" s="184" t="s">
        <v>41</v>
      </c>
      <c r="O71" s="180"/>
      <c r="P71" s="178"/>
      <c r="Q71" s="178"/>
    </row>
    <row r="72" spans="2:17" ht="12" customHeight="1" x14ac:dyDescent="0.2">
      <c r="B72" s="606" t="s">
        <v>94</v>
      </c>
      <c r="C72" s="607"/>
      <c r="D72" s="253"/>
      <c r="E72" s="607" t="s">
        <v>95</v>
      </c>
      <c r="F72" s="607"/>
      <c r="G72" s="303"/>
      <c r="I72" s="267"/>
      <c r="J72" s="268"/>
      <c r="K72" s="269"/>
      <c r="M72" s="194" t="s">
        <v>44</v>
      </c>
      <c r="N72" s="194" t="s">
        <v>12</v>
      </c>
      <c r="O72" s="180"/>
      <c r="P72" s="178"/>
      <c r="Q72" s="178"/>
    </row>
    <row r="73" spans="2:17" ht="12" customHeight="1" thickBot="1" x14ac:dyDescent="0.25">
      <c r="B73" s="606" t="s">
        <v>96</v>
      </c>
      <c r="C73" s="607"/>
      <c r="D73" s="253"/>
      <c r="E73" s="607" t="s">
        <v>97</v>
      </c>
      <c r="F73" s="607"/>
      <c r="G73" s="253"/>
      <c r="I73" s="178"/>
      <c r="J73" s="178"/>
      <c r="K73" s="178"/>
      <c r="M73" s="194" t="s">
        <v>46</v>
      </c>
      <c r="N73" s="194" t="s">
        <v>16</v>
      </c>
      <c r="O73" s="180"/>
      <c r="P73" s="178"/>
      <c r="Q73" s="178"/>
    </row>
    <row r="74" spans="2:17" ht="12" customHeight="1" thickBot="1" x14ac:dyDescent="0.3">
      <c r="B74" s="606" t="s">
        <v>98</v>
      </c>
      <c r="C74" s="607"/>
      <c r="D74" s="250"/>
      <c r="E74" s="607" t="s">
        <v>99</v>
      </c>
      <c r="F74" s="607"/>
      <c r="G74" s="250">
        <v>0</v>
      </c>
      <c r="I74" s="579" t="s">
        <v>100</v>
      </c>
      <c r="J74" s="580"/>
      <c r="K74" s="581"/>
      <c r="M74" s="194" t="s">
        <v>48</v>
      </c>
      <c r="N74" s="194" t="s">
        <v>19</v>
      </c>
      <c r="O74" s="180"/>
      <c r="P74" s="178"/>
      <c r="Q74" s="178"/>
    </row>
    <row r="75" spans="2:17" ht="12" customHeight="1" thickTop="1" x14ac:dyDescent="0.2">
      <c r="B75" s="606" t="s">
        <v>101</v>
      </c>
      <c r="C75" s="607"/>
      <c r="D75" s="303"/>
      <c r="E75" s="607" t="s">
        <v>102</v>
      </c>
      <c r="F75" s="607"/>
      <c r="G75" s="253">
        <f>+D71+-D73</f>
        <v>0</v>
      </c>
      <c r="I75" s="263" t="s">
        <v>54</v>
      </c>
      <c r="J75" s="264">
        <f>+G65</f>
        <v>0</v>
      </c>
      <c r="K75" s="603" t="e">
        <f>+J75/J76</f>
        <v>#DIV/0!</v>
      </c>
      <c r="M75" s="194" t="s">
        <v>51</v>
      </c>
      <c r="N75" s="194" t="s">
        <v>36</v>
      </c>
      <c r="O75" s="180"/>
      <c r="P75" s="178"/>
      <c r="Q75" s="178"/>
    </row>
    <row r="76" spans="2:17" ht="12" customHeight="1" thickBot="1" x14ac:dyDescent="0.25">
      <c r="B76" s="606" t="s">
        <v>103</v>
      </c>
      <c r="C76" s="607"/>
      <c r="D76" s="253"/>
      <c r="E76" s="607" t="s">
        <v>104</v>
      </c>
      <c r="F76" s="607"/>
      <c r="G76" s="253"/>
      <c r="I76" s="270" t="s">
        <v>105</v>
      </c>
      <c r="J76" s="271">
        <f>+D65</f>
        <v>0</v>
      </c>
      <c r="K76" s="605"/>
      <c r="L76" s="184" t="e">
        <f>+IF(K75&lt;0.5,"OPTIMO", IF(K75&lt;0.7,"BUENO", IF(K75&lt;1,"REGULAR",IF(K75&gt;=1,"DEFICIENTE"))))</f>
        <v>#DIV/0!</v>
      </c>
      <c r="O76" s="180"/>
      <c r="P76" s="178"/>
      <c r="Q76" s="178"/>
    </row>
    <row r="77" spans="2:17" ht="12" customHeight="1" x14ac:dyDescent="0.2">
      <c r="B77" s="606" t="s">
        <v>106</v>
      </c>
      <c r="C77" s="607"/>
      <c r="D77" s="250">
        <f>+D76/12</f>
        <v>0</v>
      </c>
      <c r="E77" s="607" t="s">
        <v>107</v>
      </c>
      <c r="F77" s="607"/>
      <c r="G77" s="250"/>
      <c r="I77" s="178"/>
      <c r="J77" s="178"/>
      <c r="K77" s="178"/>
      <c r="L77" s="178"/>
      <c r="O77" s="180"/>
      <c r="P77" s="178"/>
      <c r="Q77" s="178"/>
    </row>
    <row r="78" spans="2:17" ht="12" customHeight="1" thickBot="1" x14ac:dyDescent="0.25">
      <c r="B78" s="185"/>
      <c r="I78" s="178"/>
      <c r="J78" s="178"/>
      <c r="K78" s="178"/>
      <c r="L78" s="178"/>
      <c r="O78" s="180"/>
      <c r="P78" s="178"/>
      <c r="Q78" s="178"/>
    </row>
    <row r="79" spans="2:17" ht="12" customHeight="1" thickBot="1" x14ac:dyDescent="0.3">
      <c r="B79" s="185"/>
      <c r="I79" s="579" t="s">
        <v>108</v>
      </c>
      <c r="J79" s="580"/>
      <c r="K79" s="581"/>
      <c r="L79" s="178"/>
      <c r="O79" s="180"/>
      <c r="P79" s="178"/>
      <c r="Q79" s="178"/>
    </row>
    <row r="80" spans="2:17" ht="12" customHeight="1" thickTop="1" x14ac:dyDescent="0.2">
      <c r="B80" s="185"/>
      <c r="I80" s="582">
        <v>-4699290.1500000004</v>
      </c>
      <c r="J80" s="583"/>
      <c r="K80" s="584"/>
      <c r="L80" s="178"/>
      <c r="O80" s="180"/>
      <c r="P80" s="178"/>
      <c r="Q80" s="178"/>
    </row>
    <row r="81" spans="2:20" ht="12" customHeight="1" thickBot="1" x14ac:dyDescent="0.25">
      <c r="B81" s="185"/>
      <c r="D81" s="298"/>
      <c r="I81" s="585"/>
      <c r="J81" s="586"/>
      <c r="K81" s="587"/>
      <c r="L81" s="178" t="str">
        <f>+IF(I80&gt;0,"OPTIMO", "DEFICIENTE")</f>
        <v>DEFICIENTE</v>
      </c>
      <c r="O81" s="180"/>
      <c r="P81" s="178"/>
      <c r="Q81" s="178"/>
    </row>
    <row r="82" spans="2:20" ht="12" customHeight="1" x14ac:dyDescent="0.2">
      <c r="B82" s="185"/>
      <c r="I82" s="178"/>
      <c r="J82" s="178"/>
      <c r="K82" s="178"/>
      <c r="L82" s="178"/>
      <c r="O82" s="180"/>
      <c r="P82" s="178"/>
      <c r="Q82" s="178"/>
    </row>
    <row r="83" spans="2:20" ht="12" customHeight="1" x14ac:dyDescent="0.2">
      <c r="B83" s="185"/>
      <c r="I83" s="178"/>
      <c r="J83" s="178"/>
      <c r="K83" s="178"/>
      <c r="L83" s="178"/>
      <c r="O83" s="180"/>
      <c r="P83" s="178"/>
      <c r="Q83" s="178"/>
    </row>
    <row r="84" spans="2:20" ht="12" customHeight="1" x14ac:dyDescent="0.2">
      <c r="B84" s="185"/>
      <c r="C84" s="272"/>
      <c r="D84" s="272"/>
      <c r="E84" s="272"/>
      <c r="I84" s="178"/>
      <c r="J84" s="178"/>
      <c r="K84" s="178"/>
      <c r="L84" s="178"/>
      <c r="O84" s="180"/>
      <c r="P84" s="178"/>
      <c r="Q84" s="178"/>
    </row>
    <row r="85" spans="2:20" ht="12" customHeight="1" x14ac:dyDescent="0.25">
      <c r="B85" s="185"/>
      <c r="C85" s="273"/>
      <c r="D85" s="273"/>
      <c r="E85" s="273"/>
      <c r="I85" s="592" t="s">
        <v>109</v>
      </c>
      <c r="J85" s="592"/>
      <c r="K85" s="592"/>
      <c r="L85" s="178"/>
      <c r="M85" s="274"/>
      <c r="O85" s="180"/>
      <c r="P85" s="178"/>
      <c r="Q85" s="178"/>
    </row>
    <row r="86" spans="2:20" ht="12" customHeight="1" thickBot="1" x14ac:dyDescent="0.25">
      <c r="B86" s="185"/>
      <c r="C86" s="272"/>
      <c r="D86" s="272"/>
      <c r="E86" s="272"/>
      <c r="I86" s="178"/>
      <c r="J86" s="178"/>
      <c r="K86" s="178"/>
      <c r="L86" s="178"/>
      <c r="O86" s="180"/>
      <c r="P86" s="178"/>
      <c r="Q86" s="178"/>
    </row>
    <row r="87" spans="2:20" ht="12" customHeight="1" thickBot="1" x14ac:dyDescent="0.3">
      <c r="B87" s="185"/>
      <c r="C87" s="272"/>
      <c r="D87" s="272"/>
      <c r="E87" s="272"/>
      <c r="I87" s="579" t="s">
        <v>38</v>
      </c>
      <c r="J87" s="580"/>
      <c r="K87" s="581"/>
      <c r="L87" s="178"/>
      <c r="O87" s="248"/>
      <c r="P87" s="249"/>
      <c r="Q87" s="178"/>
      <c r="R87" s="178"/>
      <c r="S87" s="249"/>
      <c r="T87" s="249"/>
    </row>
    <row r="88" spans="2:20" ht="12" customHeight="1" thickTop="1" thickBot="1" x14ac:dyDescent="0.3">
      <c r="B88" s="185"/>
      <c r="C88" s="272"/>
      <c r="D88" s="272"/>
      <c r="E88" s="272"/>
      <c r="I88" s="275" t="s">
        <v>40</v>
      </c>
      <c r="J88" s="276">
        <f>+D65</f>
        <v>0</v>
      </c>
      <c r="K88" s="577" t="e">
        <f>+J88/J89</f>
        <v>#DIV/0!</v>
      </c>
      <c r="L88" s="178" t="e">
        <f>+IF(K88&lt;=0.5,"OPTIMO",IF(K88&lt;=1,"BUENO",IF(K88&lt;1.19,"REGULAR",IF(K88&gt;1.2,"DEFICIENTE",))))</f>
        <v>#DIV/0!</v>
      </c>
      <c r="M88" s="178"/>
      <c r="N88" s="178"/>
      <c r="O88" s="248"/>
      <c r="P88" s="178"/>
      <c r="Q88" s="178"/>
      <c r="R88" s="178"/>
      <c r="S88" s="249"/>
      <c r="T88" s="178"/>
    </row>
    <row r="89" spans="2:20" ht="12" customHeight="1" thickBot="1" x14ac:dyDescent="0.3">
      <c r="B89" s="185"/>
      <c r="C89" s="272"/>
      <c r="D89" s="272"/>
      <c r="E89" s="272"/>
      <c r="I89" s="277" t="s">
        <v>43</v>
      </c>
      <c r="J89" s="278">
        <f>+D71</f>
        <v>0</v>
      </c>
      <c r="K89" s="578"/>
      <c r="L89" s="178"/>
      <c r="M89" s="178"/>
      <c r="N89" s="178"/>
      <c r="O89" s="248"/>
      <c r="P89" s="178"/>
      <c r="Q89" s="178"/>
      <c r="R89" s="178"/>
      <c r="S89" s="249"/>
      <c r="T89" s="178"/>
    </row>
    <row r="90" spans="2:20" ht="12" customHeight="1" thickBot="1" x14ac:dyDescent="0.25">
      <c r="B90" s="185"/>
      <c r="C90" s="279"/>
      <c r="D90" s="279"/>
      <c r="E90" s="279"/>
      <c r="I90" s="280"/>
      <c r="J90" s="280"/>
      <c r="K90" s="280"/>
      <c r="L90" s="178"/>
      <c r="M90" s="178"/>
      <c r="N90" s="178"/>
      <c r="O90" s="248"/>
      <c r="P90" s="178"/>
      <c r="Q90" s="178"/>
      <c r="R90" s="178"/>
      <c r="S90" s="249"/>
      <c r="T90" s="178"/>
    </row>
    <row r="91" spans="2:20" ht="12" customHeight="1" thickBot="1" x14ac:dyDescent="0.3">
      <c r="B91" s="185"/>
      <c r="I91" s="579" t="s">
        <v>110</v>
      </c>
      <c r="J91" s="580"/>
      <c r="K91" s="581"/>
      <c r="L91" s="178"/>
      <c r="N91" s="178"/>
      <c r="O91" s="180"/>
      <c r="P91" s="178"/>
      <c r="Q91" s="178"/>
    </row>
    <row r="92" spans="2:20" ht="12" customHeight="1" thickTop="1" thickBot="1" x14ac:dyDescent="0.3">
      <c r="B92" s="185"/>
      <c r="I92" s="275" t="s">
        <v>111</v>
      </c>
      <c r="J92" s="276">
        <f>+D65-G65</f>
        <v>0</v>
      </c>
      <c r="K92" s="577" t="e">
        <f>+J92/J93</f>
        <v>#DIV/0!</v>
      </c>
      <c r="L92" s="178"/>
      <c r="O92" s="180"/>
      <c r="P92" s="178"/>
      <c r="Q92" s="178"/>
    </row>
    <row r="93" spans="2:20" ht="12" customHeight="1" thickBot="1" x14ac:dyDescent="0.3">
      <c r="B93" s="185"/>
      <c r="I93" s="277" t="s">
        <v>112</v>
      </c>
      <c r="J93" s="281">
        <f>+D76</f>
        <v>0</v>
      </c>
      <c r="K93" s="578"/>
      <c r="L93" s="178" t="e">
        <f>+IF(K92&lt;=0.5,"OPTIMO",IF(K92&lt;=1,"BUENO",IF(K92&lt;=1.5,"REGULAR",IF(K92&gt;1.5,"DEFICIENTE",))))</f>
        <v>#DIV/0!</v>
      </c>
      <c r="O93" s="180"/>
      <c r="P93" s="178"/>
      <c r="Q93" s="178"/>
    </row>
    <row r="94" spans="2:20" ht="12" customHeight="1" x14ac:dyDescent="0.2">
      <c r="B94" s="185"/>
      <c r="I94" s="178"/>
      <c r="J94" s="178"/>
      <c r="K94" s="178"/>
      <c r="L94" s="178"/>
      <c r="M94" s="181" t="s">
        <v>113</v>
      </c>
      <c r="N94" s="178"/>
      <c r="O94" s="180"/>
      <c r="P94" s="178"/>
      <c r="Q94" s="178"/>
    </row>
    <row r="95" spans="2:20" ht="12" customHeight="1" thickBot="1" x14ac:dyDescent="0.25">
      <c r="B95" s="185"/>
      <c r="I95" s="178"/>
      <c r="J95" s="178"/>
      <c r="K95" s="178"/>
      <c r="L95" s="178"/>
      <c r="M95" s="181" t="s">
        <v>114</v>
      </c>
      <c r="N95" s="178"/>
      <c r="O95" s="180"/>
      <c r="P95" s="178"/>
      <c r="Q95" s="178"/>
    </row>
    <row r="96" spans="2:20" ht="12" customHeight="1" thickBot="1" x14ac:dyDescent="0.3">
      <c r="B96" s="185"/>
      <c r="I96" s="579" t="s">
        <v>115</v>
      </c>
      <c r="J96" s="580"/>
      <c r="K96" s="581"/>
      <c r="L96" s="178"/>
      <c r="M96" s="178"/>
      <c r="N96" s="178"/>
      <c r="O96" s="180"/>
      <c r="P96" s="178"/>
      <c r="Q96" s="178"/>
    </row>
    <row r="97" spans="2:17" ht="12" customHeight="1" thickTop="1" thickBot="1" x14ac:dyDescent="0.3">
      <c r="B97" s="185"/>
      <c r="I97" s="275" t="s">
        <v>116</v>
      </c>
      <c r="J97" s="276">
        <f>+G65</f>
        <v>0</v>
      </c>
      <c r="K97" s="577" t="e">
        <f>+J97/J98</f>
        <v>#DIV/0!</v>
      </c>
      <c r="L97" s="178"/>
      <c r="N97" s="178"/>
      <c r="O97" s="180"/>
      <c r="P97" s="178"/>
      <c r="Q97" s="178"/>
    </row>
    <row r="98" spans="2:17" ht="12" customHeight="1" thickBot="1" x14ac:dyDescent="0.3">
      <c r="B98" s="185"/>
      <c r="I98" s="277" t="s">
        <v>112</v>
      </c>
      <c r="J98" s="278">
        <f>+J93</f>
        <v>0</v>
      </c>
      <c r="K98" s="578"/>
      <c r="L98" s="178" t="e">
        <f>+IF(K97&lt;=0.5,"OPTIMO",IF(K97&lt;=1,"BUENO",IF(K97&lt;=1.5,"REGULAR",IF(K97&gt;1.5,"DEFICIENTE",))))</f>
        <v>#DIV/0!</v>
      </c>
      <c r="M98" s="178"/>
      <c r="N98" s="178"/>
      <c r="O98" s="180"/>
      <c r="P98" s="178"/>
      <c r="Q98" s="178"/>
    </row>
    <row r="99" spans="2:17" ht="12" customHeight="1" thickBot="1" x14ac:dyDescent="0.25">
      <c r="B99" s="185"/>
      <c r="I99" s="178"/>
      <c r="J99" s="178"/>
      <c r="K99" s="178"/>
      <c r="L99" s="178"/>
      <c r="M99" s="178"/>
      <c r="N99" s="178"/>
      <c r="O99" s="180"/>
      <c r="P99" s="178"/>
      <c r="Q99" s="178"/>
    </row>
    <row r="100" spans="2:17" ht="12" customHeight="1" thickBot="1" x14ac:dyDescent="0.3">
      <c r="B100" s="185"/>
      <c r="I100" s="579" t="s">
        <v>117</v>
      </c>
      <c r="J100" s="580"/>
      <c r="K100" s="581"/>
      <c r="L100" s="178"/>
      <c r="M100" s="178"/>
      <c r="N100" s="178"/>
      <c r="O100" s="180"/>
      <c r="P100" s="178"/>
      <c r="Q100" s="178"/>
    </row>
    <row r="101" spans="2:17" ht="12" customHeight="1" thickTop="1" thickBot="1" x14ac:dyDescent="0.3">
      <c r="B101" s="185"/>
      <c r="I101" s="275" t="s">
        <v>40</v>
      </c>
      <c r="J101" s="276">
        <f>+J88</f>
        <v>0</v>
      </c>
      <c r="K101" s="577" t="e">
        <f>+J102/J101</f>
        <v>#DIV/0!</v>
      </c>
      <c r="L101" s="178"/>
      <c r="M101" s="178"/>
      <c r="N101" s="178"/>
      <c r="O101" s="180"/>
      <c r="P101" s="178"/>
      <c r="Q101" s="178"/>
    </row>
    <row r="102" spans="2:17" ht="12" customHeight="1" thickBot="1" x14ac:dyDescent="0.3">
      <c r="B102" s="185"/>
      <c r="I102" s="277" t="s">
        <v>43</v>
      </c>
      <c r="J102" s="278">
        <f>+J89</f>
        <v>0</v>
      </c>
      <c r="K102" s="578"/>
      <c r="L102" s="178" t="e">
        <f>+IF(K101&lt;=0.5,"DEFICIENTE",IF(K101&lt;1,"REGULAR",IF(K101&lt;1.19,"BUENO",IF(K101&gt;1.2,"OPTIMO",))))</f>
        <v>#DIV/0!</v>
      </c>
      <c r="M102" s="178"/>
      <c r="N102" s="178"/>
      <c r="O102" s="180"/>
      <c r="P102" s="178"/>
      <c r="Q102" s="178"/>
    </row>
    <row r="103" spans="2:17" ht="12" customHeight="1" x14ac:dyDescent="0.2">
      <c r="B103" s="185"/>
      <c r="I103" s="178"/>
      <c r="J103" s="178"/>
      <c r="K103" s="178"/>
      <c r="L103" s="178"/>
      <c r="M103" s="178"/>
      <c r="N103" s="178"/>
      <c r="O103" s="180"/>
      <c r="P103" s="178"/>
      <c r="Q103" s="178"/>
    </row>
    <row r="104" spans="2:17" ht="12" customHeight="1" x14ac:dyDescent="0.2">
      <c r="B104" s="185"/>
      <c r="L104" s="178"/>
      <c r="M104" s="178"/>
      <c r="N104" s="178"/>
      <c r="O104" s="180"/>
      <c r="P104" s="178"/>
      <c r="Q104" s="178"/>
    </row>
    <row r="105" spans="2:17" ht="12" customHeight="1" x14ac:dyDescent="0.25">
      <c r="B105" s="185"/>
      <c r="I105" s="592" t="s">
        <v>118</v>
      </c>
      <c r="J105" s="592"/>
      <c r="K105" s="592"/>
      <c r="L105" s="178"/>
      <c r="M105" s="178"/>
      <c r="N105" s="178"/>
      <c r="O105" s="180"/>
      <c r="P105" s="178"/>
      <c r="Q105" s="178"/>
    </row>
    <row r="106" spans="2:17" ht="12" customHeight="1" thickBot="1" x14ac:dyDescent="0.25">
      <c r="B106" s="185"/>
      <c r="I106" s="178"/>
      <c r="J106" s="178"/>
      <c r="K106" s="178"/>
      <c r="L106" s="178"/>
      <c r="M106" s="178"/>
      <c r="N106" s="178"/>
      <c r="O106" s="180"/>
      <c r="P106" s="178"/>
      <c r="Q106" s="178"/>
    </row>
    <row r="107" spans="2:17" ht="12" customHeight="1" thickBot="1" x14ac:dyDescent="0.3">
      <c r="B107" s="185"/>
      <c r="I107" s="649" t="s">
        <v>119</v>
      </c>
      <c r="J107" s="650"/>
      <c r="K107" s="651"/>
      <c r="L107" s="178"/>
      <c r="M107" s="178"/>
      <c r="N107" s="178"/>
      <c r="O107" s="180"/>
      <c r="P107" s="178"/>
      <c r="Q107" s="178"/>
    </row>
    <row r="108" spans="2:17" ht="12" customHeight="1" thickTop="1" thickBot="1" x14ac:dyDescent="0.3">
      <c r="B108" s="185"/>
      <c r="I108" s="275" t="s">
        <v>120</v>
      </c>
      <c r="J108" s="276">
        <f>+G71</f>
        <v>0</v>
      </c>
      <c r="K108" s="577" t="e">
        <f>+J108/J109*100</f>
        <v>#DIV/0!</v>
      </c>
      <c r="L108" s="178"/>
      <c r="M108" s="178"/>
      <c r="N108" s="178"/>
      <c r="O108" s="180"/>
      <c r="P108" s="178"/>
      <c r="Q108" s="178"/>
    </row>
    <row r="109" spans="2:17" ht="12" customHeight="1" thickBot="1" x14ac:dyDescent="0.3">
      <c r="B109" s="185"/>
      <c r="I109" s="277" t="s">
        <v>121</v>
      </c>
      <c r="J109" s="278">
        <f>+G76</f>
        <v>0</v>
      </c>
      <c r="K109" s="578"/>
      <c r="L109" s="178" t="e">
        <f>+IF(K108&gt;50,"OPTIMO",IF(K108&gt;0,"ACEPTABLE", IF(K108&lt;0, "DEFICIENTE")))</f>
        <v>#DIV/0!</v>
      </c>
      <c r="M109" s="178"/>
      <c r="N109" s="178"/>
      <c r="O109" s="180"/>
      <c r="P109" s="178"/>
      <c r="Q109" s="178"/>
    </row>
    <row r="110" spans="2:17" ht="12" customHeight="1" thickBot="1" x14ac:dyDescent="0.25">
      <c r="B110" s="185"/>
      <c r="L110" s="178"/>
      <c r="M110" s="178"/>
      <c r="N110" s="178"/>
      <c r="O110" s="180"/>
      <c r="P110" s="178"/>
      <c r="Q110" s="178"/>
    </row>
    <row r="111" spans="2:17" ht="12" customHeight="1" thickBot="1" x14ac:dyDescent="0.3">
      <c r="B111" s="185"/>
      <c r="I111" s="579" t="s">
        <v>122</v>
      </c>
      <c r="J111" s="580"/>
      <c r="K111" s="581"/>
      <c r="L111" s="178"/>
      <c r="M111" s="178"/>
      <c r="N111" s="178"/>
      <c r="O111" s="180"/>
      <c r="P111" s="178"/>
      <c r="Q111" s="178"/>
    </row>
    <row r="112" spans="2:17" ht="12" customHeight="1" thickTop="1" x14ac:dyDescent="0.2">
      <c r="B112" s="185"/>
      <c r="I112" s="647" t="s">
        <v>122</v>
      </c>
      <c r="J112" s="643">
        <f>+G71</f>
        <v>0</v>
      </c>
      <c r="K112" s="644"/>
      <c r="L112" s="178"/>
      <c r="M112" s="178"/>
      <c r="N112" s="178"/>
      <c r="O112" s="180"/>
      <c r="P112" s="178"/>
      <c r="Q112" s="178"/>
    </row>
    <row r="113" spans="2:17" ht="12" customHeight="1" thickBot="1" x14ac:dyDescent="0.25">
      <c r="B113" s="185"/>
      <c r="I113" s="648"/>
      <c r="J113" s="645"/>
      <c r="K113" s="646"/>
      <c r="L113" s="178" t="str">
        <f>+IF(J112&gt;0,"OPTIMO", "DEFICIENTE")</f>
        <v>DEFICIENTE</v>
      </c>
      <c r="M113" s="178"/>
      <c r="N113" s="178"/>
      <c r="O113" s="180"/>
      <c r="P113" s="178"/>
      <c r="Q113" s="178"/>
    </row>
    <row r="114" spans="2:17" ht="12" customHeight="1" x14ac:dyDescent="0.2">
      <c r="B114" s="185"/>
      <c r="L114" s="178"/>
      <c r="M114" s="178"/>
      <c r="N114" s="178"/>
      <c r="O114" s="180"/>
      <c r="P114" s="178"/>
      <c r="Q114" s="178"/>
    </row>
    <row r="115" spans="2:17" ht="12" customHeight="1" x14ac:dyDescent="0.2">
      <c r="B115" s="185"/>
      <c r="L115" s="178"/>
      <c r="M115" s="178"/>
      <c r="N115" s="178"/>
      <c r="O115" s="180"/>
      <c r="P115" s="178"/>
      <c r="Q115" s="178"/>
    </row>
    <row r="116" spans="2:17" ht="12" customHeight="1" x14ac:dyDescent="0.2">
      <c r="B116" s="185"/>
      <c r="L116" s="178"/>
      <c r="M116" s="178"/>
      <c r="N116" s="178"/>
      <c r="O116" s="180"/>
      <c r="P116" s="178"/>
      <c r="Q116" s="178"/>
    </row>
    <row r="117" spans="2:17" ht="12" customHeight="1" thickBot="1" x14ac:dyDescent="0.25">
      <c r="B117" s="242"/>
      <c r="C117" s="243"/>
      <c r="D117" s="243"/>
      <c r="E117" s="243"/>
      <c r="F117" s="243"/>
      <c r="G117" s="243"/>
      <c r="H117" s="243"/>
      <c r="I117" s="243"/>
      <c r="J117" s="243"/>
      <c r="K117" s="243"/>
      <c r="L117" s="182"/>
      <c r="M117" s="182"/>
      <c r="N117" s="182"/>
      <c r="O117" s="183"/>
      <c r="P117" s="178"/>
      <c r="Q117" s="178"/>
    </row>
    <row r="118" spans="2:17" ht="12" customHeight="1" thickTop="1" thickBot="1" x14ac:dyDescent="0.25"/>
    <row r="119" spans="2:17" ht="12" customHeight="1" thickBot="1" x14ac:dyDescent="0.3">
      <c r="B119" s="282" t="s">
        <v>123</v>
      </c>
      <c r="C119" s="283" t="s">
        <v>124</v>
      </c>
      <c r="E119" s="284">
        <f>+IF(C119="MALA",1,IF(C119="DEFICIENTE",2,IF(C119="AJUSTADA",3,IF(C119="BUENA",4,IF(C119="OPTIMA",5,"")))))</f>
        <v>2</v>
      </c>
      <c r="G119" s="184" t="s">
        <v>125</v>
      </c>
    </row>
    <row r="120" spans="2:17" ht="12" customHeight="1" thickBot="1" x14ac:dyDescent="0.25">
      <c r="G120" s="194" t="s">
        <v>126</v>
      </c>
      <c r="H120" s="194">
        <v>1</v>
      </c>
    </row>
    <row r="121" spans="2:17" ht="12" customHeight="1" thickBot="1" x14ac:dyDescent="0.3">
      <c r="B121" s="282" t="s">
        <v>127</v>
      </c>
      <c r="C121" s="283" t="s">
        <v>128</v>
      </c>
      <c r="E121" s="285">
        <f>+IF(C121="MALA",1,IF(C121="DEFICIENTE",2,IF(C121="AJUSTADA",3,IF(C121="BUENA",4,IF(C121="OPTIMA",5,"")))))</f>
        <v>3</v>
      </c>
      <c r="G121" s="194" t="s">
        <v>124</v>
      </c>
      <c r="H121" s="194">
        <v>2</v>
      </c>
    </row>
    <row r="122" spans="2:17" ht="12" customHeight="1" thickBot="1" x14ac:dyDescent="0.25">
      <c r="B122" s="203"/>
      <c r="G122" s="194" t="s">
        <v>128</v>
      </c>
      <c r="H122" s="194">
        <v>3</v>
      </c>
    </row>
    <row r="123" spans="2:17" ht="12" customHeight="1" thickBot="1" x14ac:dyDescent="0.3">
      <c r="B123" s="282" t="s">
        <v>129</v>
      </c>
      <c r="C123" s="283" t="s">
        <v>130</v>
      </c>
      <c r="E123" s="285">
        <f>+IF(C123="MALA",1,IF(C123="DEFICIENTE",2,IF(C123="AJUSTADA",3,IF(C123="BUENA",4,IF(C123="OPTIMA",5,"")))))</f>
        <v>4</v>
      </c>
      <c r="G123" s="194" t="s">
        <v>130</v>
      </c>
      <c r="H123" s="194">
        <v>4</v>
      </c>
    </row>
    <row r="124" spans="2:17" ht="12" customHeight="1" x14ac:dyDescent="0.2">
      <c r="G124" s="194" t="s">
        <v>131</v>
      </c>
      <c r="H124" s="194">
        <v>5</v>
      </c>
    </row>
  </sheetData>
  <sheetProtection algorithmName="SHA-512" hashValue="TwFEp4lhJQg4a2kqfwB+AR2F0o6XoYziq79aHQjpr8Ix9GFls3bx1xOWogJkfsCK3r4KQc3OB9QPMs14xuxEvw==" saltValue="GynVhkDdwrm6nN/rKBj5eA==" spinCount="100000" sheet="1" objects="1" scenarios="1" selectLockedCells="1" selectUnlockedCells="1"/>
  <mergeCells count="82">
    <mergeCell ref="E77:F77"/>
    <mergeCell ref="B71:C71"/>
    <mergeCell ref="B72:C72"/>
    <mergeCell ref="B73:C73"/>
    <mergeCell ref="B74:C74"/>
    <mergeCell ref="B75:C75"/>
    <mergeCell ref="B76:C76"/>
    <mergeCell ref="B77:C77"/>
    <mergeCell ref="E71:F71"/>
    <mergeCell ref="E72:F72"/>
    <mergeCell ref="E73:F73"/>
    <mergeCell ref="E74:F74"/>
    <mergeCell ref="E75:F75"/>
    <mergeCell ref="E76:F76"/>
    <mergeCell ref="B67:C67"/>
    <mergeCell ref="I111:K111"/>
    <mergeCell ref="J112:K113"/>
    <mergeCell ref="I112:I113"/>
    <mergeCell ref="I87:K87"/>
    <mergeCell ref="K88:K89"/>
    <mergeCell ref="I91:K91"/>
    <mergeCell ref="K92:K93"/>
    <mergeCell ref="I96:K96"/>
    <mergeCell ref="I107:K107"/>
    <mergeCell ref="K108:K109"/>
    <mergeCell ref="K75:K76"/>
    <mergeCell ref="I100:K100"/>
    <mergeCell ref="K101:K102"/>
    <mergeCell ref="I85:K85"/>
    <mergeCell ref="I105:K105"/>
    <mergeCell ref="B7:C7"/>
    <mergeCell ref="H7:H8"/>
    <mergeCell ref="F11:H11"/>
    <mergeCell ref="F12:F13"/>
    <mergeCell ref="G12:G13"/>
    <mergeCell ref="H12:H14"/>
    <mergeCell ref="B13:C13"/>
    <mergeCell ref="B4:C4"/>
    <mergeCell ref="F4:G4"/>
    <mergeCell ref="B5:C5"/>
    <mergeCell ref="B6:C6"/>
    <mergeCell ref="F6:H6"/>
    <mergeCell ref="B65:C65"/>
    <mergeCell ref="E65:F65"/>
    <mergeCell ref="B66:C66"/>
    <mergeCell ref="E66:F66"/>
    <mergeCell ref="F17:H17"/>
    <mergeCell ref="B42:C42"/>
    <mergeCell ref="B18:C18"/>
    <mergeCell ref="H18:H19"/>
    <mergeCell ref="F22:H22"/>
    <mergeCell ref="B25:C25"/>
    <mergeCell ref="F27:H27"/>
    <mergeCell ref="H28:H29"/>
    <mergeCell ref="B35:C35"/>
    <mergeCell ref="B36:C36"/>
    <mergeCell ref="B61:C61"/>
    <mergeCell ref="E61:F61"/>
    <mergeCell ref="B62:C62"/>
    <mergeCell ref="E62:F62"/>
    <mergeCell ref="B64:G64"/>
    <mergeCell ref="B58:G58"/>
    <mergeCell ref="B59:C59"/>
    <mergeCell ref="E59:F59"/>
    <mergeCell ref="B60:C60"/>
    <mergeCell ref="E60:F60"/>
    <mergeCell ref="K97:K98"/>
    <mergeCell ref="I79:K79"/>
    <mergeCell ref="I80:K81"/>
    <mergeCell ref="B2:O2"/>
    <mergeCell ref="B55:O55"/>
    <mergeCell ref="I74:K74"/>
    <mergeCell ref="K70:K71"/>
    <mergeCell ref="I56:K56"/>
    <mergeCell ref="B70:G70"/>
    <mergeCell ref="I58:K58"/>
    <mergeCell ref="K59:K60"/>
    <mergeCell ref="I63:K63"/>
    <mergeCell ref="I64:I65"/>
    <mergeCell ref="J64:J65"/>
    <mergeCell ref="K64:K66"/>
    <mergeCell ref="I69:K69"/>
  </mergeCells>
  <dataValidations count="1">
    <dataValidation type="list" allowBlank="1" showInputMessage="1" showErrorMessage="1" sqref="C123 C121 C119">
      <formula1>$G$120:$G$124</formula1>
    </dataValidation>
  </dataValidations>
  <printOptions horizontalCentered="1"/>
  <pageMargins left="0.75" right="0.75" top="1" bottom="1" header="0" footer="0"/>
  <pageSetup paperSize="9" scale="3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2:U128"/>
  <sheetViews>
    <sheetView showGridLines="0" zoomScaleNormal="100" workbookViewId="0">
      <pane ySplit="1" topLeftCell="A27" activePane="bottomLeft" state="frozen"/>
      <selection activeCell="G16" sqref="G16:I16"/>
      <selection pane="bottomLeft" activeCell="D65" sqref="D65"/>
    </sheetView>
  </sheetViews>
  <sheetFormatPr baseColWidth="10" defaultColWidth="11.42578125" defaultRowHeight="12.75" x14ac:dyDescent="0.2"/>
  <cols>
    <col min="1" max="1" width="11.42578125" style="18"/>
    <col min="2" max="2" width="17.7109375" style="18" customWidth="1"/>
    <col min="3" max="3" width="7.7109375" style="18" customWidth="1"/>
    <col min="4" max="5" width="11.42578125" style="18"/>
    <col min="6" max="6" width="12.85546875" style="18" customWidth="1"/>
    <col min="7" max="7" width="13.5703125" style="18" bestFit="1" customWidth="1"/>
    <col min="8" max="8" width="12.5703125" style="20" customWidth="1"/>
    <col min="9" max="9" width="12.7109375" style="20" hidden="1" customWidth="1"/>
    <col min="10" max="16" width="11.42578125" style="20" hidden="1" customWidth="1"/>
    <col min="17" max="17" width="11.42578125" style="18" hidden="1" customWidth="1"/>
    <col min="18" max="19" width="11.42578125" style="18" customWidth="1"/>
    <col min="20" max="20" width="13.7109375" style="18" hidden="1" customWidth="1"/>
    <col min="21" max="21" width="11.42578125" style="18" customWidth="1"/>
    <col min="22" max="16384" width="11.42578125" style="18"/>
  </cols>
  <sheetData>
    <row r="2" spans="1:19" ht="15" hidden="1" x14ac:dyDescent="0.25">
      <c r="B2" s="19" t="s">
        <v>132</v>
      </c>
      <c r="Q2" s="21"/>
      <c r="R2" s="21"/>
      <c r="S2" s="21"/>
    </row>
    <row r="3" spans="1:19" ht="15" hidden="1" x14ac:dyDescent="0.25">
      <c r="B3" s="19"/>
      <c r="Q3" s="21"/>
      <c r="R3" s="21"/>
      <c r="S3" s="21"/>
    </row>
    <row r="4" spans="1:19" hidden="1" x14ac:dyDescent="0.2">
      <c r="A4" s="22"/>
      <c r="B4" s="23"/>
      <c r="C4" s="23"/>
      <c r="D4" s="23"/>
      <c r="E4" s="23"/>
      <c r="F4" s="23"/>
      <c r="G4" s="23"/>
      <c r="H4" s="24"/>
      <c r="J4" s="20" t="s">
        <v>133</v>
      </c>
      <c r="Q4" s="21"/>
      <c r="R4" s="21"/>
      <c r="S4" s="21"/>
    </row>
    <row r="5" spans="1:19" ht="15" hidden="1" x14ac:dyDescent="0.25">
      <c r="A5" s="25"/>
      <c r="B5" s="621" t="s">
        <v>134</v>
      </c>
      <c r="C5" s="621"/>
      <c r="D5" s="621"/>
      <c r="E5" s="621"/>
      <c r="F5" s="621"/>
      <c r="G5" s="26"/>
      <c r="H5" s="27"/>
      <c r="J5" s="20" t="s">
        <v>135</v>
      </c>
      <c r="M5" s="20">
        <v>1</v>
      </c>
      <c r="N5" s="20" t="s">
        <v>136</v>
      </c>
      <c r="R5" s="21"/>
      <c r="S5" s="21"/>
    </row>
    <row r="6" spans="1:19" ht="15" hidden="1" x14ac:dyDescent="0.25">
      <c r="A6" s="25"/>
      <c r="B6" s="28"/>
      <c r="C6" s="26"/>
      <c r="D6" s="26"/>
      <c r="E6" s="26"/>
      <c r="F6" s="26"/>
      <c r="G6" s="26"/>
      <c r="H6" s="27"/>
      <c r="J6" s="20" t="s">
        <v>137</v>
      </c>
      <c r="M6" s="20">
        <v>2</v>
      </c>
      <c r="N6" s="20" t="s">
        <v>138</v>
      </c>
      <c r="R6" s="21"/>
      <c r="S6" s="21"/>
    </row>
    <row r="7" spans="1:19" hidden="1" x14ac:dyDescent="0.2">
      <c r="A7" s="29" t="s">
        <v>139</v>
      </c>
      <c r="B7" s="30">
        <f>[1]GARANTIAS!B6</f>
        <v>0</v>
      </c>
      <c r="C7" s="31"/>
      <c r="D7" s="31"/>
      <c r="E7" s="32"/>
      <c r="F7" s="26"/>
      <c r="G7" s="33" t="s">
        <v>140</v>
      </c>
      <c r="H7" s="34" t="e">
        <f>+#REF!</f>
        <v>#REF!</v>
      </c>
      <c r="J7" s="20" t="s">
        <v>141</v>
      </c>
      <c r="M7" s="20">
        <v>3</v>
      </c>
      <c r="N7" s="20" t="s">
        <v>142</v>
      </c>
      <c r="R7" s="21"/>
      <c r="S7" s="21"/>
    </row>
    <row r="8" spans="1:19" hidden="1" x14ac:dyDescent="0.2">
      <c r="A8" s="29" t="s">
        <v>143</v>
      </c>
      <c r="B8" s="654">
        <f t="array" ref="B8">+[1]GARANTIAS!B7:E7</f>
        <v>0</v>
      </c>
      <c r="C8" s="654"/>
      <c r="D8" s="31"/>
      <c r="E8" s="32"/>
      <c r="F8" s="26"/>
      <c r="G8" s="26"/>
      <c r="H8" s="27"/>
      <c r="M8" s="20">
        <v>4</v>
      </c>
      <c r="N8" s="20" t="s">
        <v>144</v>
      </c>
      <c r="R8" s="21"/>
      <c r="S8" s="21"/>
    </row>
    <row r="9" spans="1:19" hidden="1" x14ac:dyDescent="0.2">
      <c r="A9" s="29" t="s">
        <v>145</v>
      </c>
      <c r="B9" s="35">
        <f t="array" ref="B9:E9">+[1]GARANTIAS!B8:E8</f>
        <v>0</v>
      </c>
      <c r="C9" s="31">
        <v>0</v>
      </c>
      <c r="D9" s="31">
        <v>0</v>
      </c>
      <c r="E9" s="32">
        <v>0</v>
      </c>
      <c r="F9" s="26"/>
      <c r="G9" s="26"/>
      <c r="H9" s="27"/>
      <c r="M9" s="20">
        <v>5</v>
      </c>
      <c r="N9" s="20" t="s">
        <v>146</v>
      </c>
      <c r="R9" s="21"/>
      <c r="S9" s="21"/>
    </row>
    <row r="10" spans="1:19" ht="18.75" hidden="1" customHeight="1" x14ac:dyDescent="0.2">
      <c r="A10" s="36"/>
      <c r="B10" s="37"/>
      <c r="C10" s="37"/>
      <c r="D10" s="37"/>
      <c r="E10" s="37"/>
      <c r="F10" s="37"/>
      <c r="G10" s="37"/>
      <c r="H10" s="38"/>
      <c r="J10" s="39">
        <v>1</v>
      </c>
      <c r="K10" s="39">
        <v>4</v>
      </c>
      <c r="L10" s="39">
        <v>4</v>
      </c>
      <c r="Q10" s="21"/>
      <c r="R10" s="21"/>
      <c r="S10" s="21"/>
    </row>
    <row r="11" spans="1:19" ht="12.75" customHeight="1" x14ac:dyDescent="0.2">
      <c r="Q11" s="21"/>
      <c r="R11" s="21"/>
      <c r="S11" s="21"/>
    </row>
    <row r="12" spans="1:19" ht="10.5" customHeight="1" x14ac:dyDescent="0.2">
      <c r="Q12" s="21"/>
      <c r="R12" s="21"/>
      <c r="S12" s="21"/>
    </row>
    <row r="13" spans="1:19" s="40" customFormat="1" x14ac:dyDescent="0.2">
      <c r="B13" s="41" t="s">
        <v>147</v>
      </c>
      <c r="H13" s="42"/>
      <c r="I13" s="42"/>
      <c r="J13" s="43">
        <v>4</v>
      </c>
      <c r="K13" s="42"/>
      <c r="L13" s="42"/>
      <c r="M13" s="42"/>
      <c r="N13" s="42"/>
      <c r="O13" s="42"/>
      <c r="P13" s="42"/>
      <c r="Q13" s="44"/>
      <c r="R13" s="44"/>
      <c r="S13" s="44"/>
    </row>
    <row r="14" spans="1:19" s="40" customFormat="1" x14ac:dyDescent="0.2">
      <c r="B14" s="41"/>
      <c r="H14" s="42"/>
      <c r="I14" s="42"/>
      <c r="J14" s="45">
        <v>1</v>
      </c>
      <c r="K14" s="42"/>
      <c r="L14" s="42"/>
      <c r="M14" s="42"/>
      <c r="N14" s="42"/>
      <c r="O14" s="42"/>
      <c r="P14" s="42"/>
      <c r="Q14" s="44"/>
      <c r="R14" s="44"/>
      <c r="S14" s="44"/>
    </row>
    <row r="15" spans="1:19" s="40" customFormat="1" x14ac:dyDescent="0.2">
      <c r="A15" s="46"/>
      <c r="B15" s="47"/>
      <c r="C15" s="47"/>
      <c r="D15" s="47"/>
      <c r="E15" s="47"/>
      <c r="F15" s="47"/>
      <c r="G15" s="47"/>
      <c r="H15" s="48"/>
      <c r="I15" s="42"/>
      <c r="J15" s="42" t="s">
        <v>148</v>
      </c>
      <c r="K15" s="42">
        <v>1</v>
      </c>
      <c r="L15" s="42">
        <v>3</v>
      </c>
      <c r="M15" s="42"/>
      <c r="N15" s="20" t="s">
        <v>149</v>
      </c>
      <c r="O15" s="42"/>
      <c r="P15" s="42"/>
      <c r="Q15" s="44"/>
      <c r="R15" s="44"/>
      <c r="S15" s="44"/>
    </row>
    <row r="16" spans="1:19" s="55" customFormat="1" ht="12" x14ac:dyDescent="0.2">
      <c r="A16" s="49" t="s">
        <v>150</v>
      </c>
      <c r="B16" s="286"/>
      <c r="C16" s="286"/>
      <c r="D16" s="50">
        <f>+(C19+C22+G19+G22+C25+G25)/6</f>
        <v>2.8333333333333335</v>
      </c>
      <c r="E16" s="286"/>
      <c r="F16" s="286"/>
      <c r="G16" s="286"/>
      <c r="H16" s="51"/>
      <c r="I16" s="52"/>
      <c r="J16" s="52" t="s">
        <v>151</v>
      </c>
      <c r="K16" s="52">
        <v>2</v>
      </c>
      <c r="L16" s="52">
        <v>3</v>
      </c>
      <c r="M16" s="52"/>
      <c r="N16" s="53" t="s">
        <v>152</v>
      </c>
      <c r="O16" s="52"/>
      <c r="P16" s="52"/>
      <c r="Q16" s="54"/>
      <c r="R16" s="54"/>
      <c r="S16" s="54"/>
    </row>
    <row r="17" spans="1:19" s="55" customFormat="1" x14ac:dyDescent="0.2">
      <c r="A17" s="49"/>
      <c r="B17" s="286"/>
      <c r="C17" s="286"/>
      <c r="D17" s="286"/>
      <c r="E17" s="286"/>
      <c r="F17" s="286"/>
      <c r="G17" s="286"/>
      <c r="H17" s="51"/>
      <c r="I17" s="52"/>
      <c r="J17" s="20" t="s">
        <v>153</v>
      </c>
      <c r="K17" s="20">
        <v>3</v>
      </c>
      <c r="L17" s="52">
        <v>5</v>
      </c>
      <c r="M17" s="52"/>
      <c r="N17" s="53" t="s">
        <v>154</v>
      </c>
      <c r="O17" s="52"/>
      <c r="P17" s="52"/>
      <c r="Q17" s="54"/>
      <c r="R17" s="54"/>
      <c r="S17" s="54"/>
    </row>
    <row r="18" spans="1:19" x14ac:dyDescent="0.2">
      <c r="A18" s="56" t="s">
        <v>155</v>
      </c>
      <c r="B18" s="287"/>
      <c r="C18" s="288" t="s">
        <v>156</v>
      </c>
      <c r="D18" s="287"/>
      <c r="E18" s="287" t="s">
        <v>157</v>
      </c>
      <c r="F18" s="287"/>
      <c r="G18" s="289"/>
      <c r="H18" s="57"/>
      <c r="J18" s="20" t="s">
        <v>158</v>
      </c>
      <c r="K18" s="20">
        <v>4</v>
      </c>
      <c r="L18" s="20">
        <v>4</v>
      </c>
      <c r="N18" s="20" t="s">
        <v>159</v>
      </c>
      <c r="Q18" s="21"/>
      <c r="R18" s="21"/>
      <c r="S18" s="21"/>
    </row>
    <row r="19" spans="1:19" x14ac:dyDescent="0.2">
      <c r="A19" s="29"/>
      <c r="B19" s="290"/>
      <c r="C19" s="137">
        <f>+VLOOKUP(J13,K15:L20,2)</f>
        <v>4</v>
      </c>
      <c r="D19" s="294"/>
      <c r="E19" s="292"/>
      <c r="F19" s="26"/>
      <c r="G19" s="137">
        <f>+J14</f>
        <v>1</v>
      </c>
      <c r="H19" s="58"/>
      <c r="J19" s="20" t="s">
        <v>160</v>
      </c>
      <c r="K19" s="20">
        <v>5</v>
      </c>
      <c r="L19" s="20">
        <v>2</v>
      </c>
      <c r="N19" s="20" t="s">
        <v>161</v>
      </c>
      <c r="Q19" s="21"/>
      <c r="R19" s="21"/>
      <c r="S19" s="21"/>
    </row>
    <row r="20" spans="1:19" x14ac:dyDescent="0.2">
      <c r="A20" s="29"/>
      <c r="B20" s="290"/>
      <c r="C20" s="87"/>
      <c r="D20" s="291"/>
      <c r="E20" s="292"/>
      <c r="F20" s="26"/>
      <c r="G20" s="87"/>
      <c r="H20" s="58"/>
      <c r="J20" s="20" t="s">
        <v>162</v>
      </c>
      <c r="K20" s="20">
        <v>6</v>
      </c>
      <c r="L20" s="20">
        <v>4</v>
      </c>
      <c r="Q20" s="21"/>
      <c r="R20" s="21"/>
      <c r="S20" s="21"/>
    </row>
    <row r="21" spans="1:19" x14ac:dyDescent="0.2">
      <c r="A21" s="59" t="s">
        <v>163</v>
      </c>
      <c r="B21" s="26"/>
      <c r="C21" s="87"/>
      <c r="D21" s="26"/>
      <c r="E21" s="287" t="s">
        <v>164</v>
      </c>
      <c r="F21" s="26"/>
      <c r="G21" s="87"/>
      <c r="H21" s="60"/>
      <c r="Q21" s="21"/>
      <c r="R21" s="21"/>
      <c r="S21" s="21"/>
    </row>
    <row r="22" spans="1:19" x14ac:dyDescent="0.2">
      <c r="A22" s="25"/>
      <c r="B22" s="26"/>
      <c r="C22" s="137">
        <f>+J10</f>
        <v>1</v>
      </c>
      <c r="D22" s="295"/>
      <c r="E22" s="26"/>
      <c r="F22" s="26"/>
      <c r="G22" s="137">
        <f>+VLOOKUP(M22,L23:M27,2)</f>
        <v>3</v>
      </c>
      <c r="H22" s="57"/>
      <c r="M22" s="20">
        <v>3</v>
      </c>
      <c r="Q22" s="21"/>
      <c r="R22" s="21"/>
      <c r="S22" s="21"/>
    </row>
    <row r="23" spans="1:19" x14ac:dyDescent="0.2">
      <c r="A23" s="25"/>
      <c r="B23" s="26"/>
      <c r="C23" s="87"/>
      <c r="D23" s="26"/>
      <c r="E23" s="26"/>
      <c r="F23" s="26"/>
      <c r="G23" s="87"/>
      <c r="H23" s="57"/>
      <c r="J23" s="20" t="s">
        <v>165</v>
      </c>
      <c r="K23" s="20">
        <v>1</v>
      </c>
      <c r="L23" s="20">
        <v>1</v>
      </c>
      <c r="M23" s="20">
        <v>1</v>
      </c>
      <c r="N23" s="20" t="s">
        <v>166</v>
      </c>
      <c r="Q23" s="21"/>
      <c r="R23" s="21"/>
      <c r="S23" s="21"/>
    </row>
    <row r="24" spans="1:19" x14ac:dyDescent="0.2">
      <c r="A24" s="56" t="s">
        <v>167</v>
      </c>
      <c r="B24" s="26"/>
      <c r="C24" s="87"/>
      <c r="D24" s="26"/>
      <c r="E24" s="287" t="s">
        <v>168</v>
      </c>
      <c r="F24" s="26"/>
      <c r="G24" s="87"/>
      <c r="H24" s="57"/>
      <c r="J24" s="20" t="s">
        <v>169</v>
      </c>
      <c r="K24" s="20">
        <v>2</v>
      </c>
      <c r="L24" s="20">
        <v>2</v>
      </c>
      <c r="M24" s="20">
        <v>2</v>
      </c>
      <c r="N24" s="20" t="s">
        <v>170</v>
      </c>
      <c r="Q24" s="21"/>
      <c r="R24" s="21"/>
      <c r="S24" s="21"/>
    </row>
    <row r="25" spans="1:19" x14ac:dyDescent="0.2">
      <c r="A25" s="293"/>
      <c r="B25" s="26"/>
      <c r="C25" s="137">
        <f>+K10</f>
        <v>4</v>
      </c>
      <c r="D25" s="26"/>
      <c r="E25" s="26"/>
      <c r="F25" s="26"/>
      <c r="G25" s="137">
        <f>+L10</f>
        <v>4</v>
      </c>
      <c r="H25" s="57"/>
      <c r="I25" s="20" t="b">
        <v>0</v>
      </c>
      <c r="J25" s="20" t="s">
        <v>171</v>
      </c>
      <c r="K25" s="20">
        <v>3</v>
      </c>
      <c r="L25" s="20">
        <v>3</v>
      </c>
      <c r="M25" s="20">
        <v>3</v>
      </c>
      <c r="N25" s="20" t="s">
        <v>172</v>
      </c>
      <c r="Q25" s="21"/>
      <c r="R25" s="21"/>
      <c r="S25" s="21"/>
    </row>
    <row r="26" spans="1:19" x14ac:dyDescent="0.2">
      <c r="A26" s="25"/>
      <c r="B26" s="26"/>
      <c r="C26" s="61"/>
      <c r="D26" s="26"/>
      <c r="E26" s="26"/>
      <c r="F26" s="26"/>
      <c r="G26" s="61"/>
      <c r="H26" s="57"/>
      <c r="I26" s="20" t="b">
        <v>1</v>
      </c>
      <c r="J26" s="20" t="s">
        <v>173</v>
      </c>
      <c r="K26" s="20">
        <v>4</v>
      </c>
      <c r="L26" s="20">
        <v>4</v>
      </c>
      <c r="M26" s="20">
        <v>4</v>
      </c>
      <c r="N26" s="20" t="s">
        <v>174</v>
      </c>
      <c r="Q26" s="21"/>
      <c r="R26" s="21"/>
      <c r="S26" s="21"/>
    </row>
    <row r="27" spans="1:19" x14ac:dyDescent="0.2">
      <c r="A27" s="62"/>
      <c r="C27" s="63"/>
      <c r="G27" s="63"/>
      <c r="H27" s="57"/>
      <c r="J27" s="20" t="s">
        <v>175</v>
      </c>
      <c r="K27" s="20">
        <v>5</v>
      </c>
      <c r="L27" s="20">
        <v>5</v>
      </c>
      <c r="M27" s="20">
        <v>5</v>
      </c>
      <c r="N27" s="20" t="s">
        <v>176</v>
      </c>
      <c r="Q27" s="21"/>
      <c r="R27" s="21"/>
      <c r="S27" s="21"/>
    </row>
    <row r="28" spans="1:19" hidden="1" x14ac:dyDescent="0.2">
      <c r="A28" s="62"/>
      <c r="C28" s="64" t="s">
        <v>177</v>
      </c>
      <c r="H28" s="57"/>
      <c r="Q28" s="21"/>
      <c r="R28" s="21"/>
      <c r="S28" s="21"/>
    </row>
    <row r="29" spans="1:19" hidden="1" x14ac:dyDescent="0.2">
      <c r="A29" s="65" t="s">
        <v>178</v>
      </c>
      <c r="C29" s="64"/>
      <c r="H29" s="57"/>
      <c r="Q29" s="21"/>
      <c r="R29" s="21"/>
      <c r="S29" s="21"/>
    </row>
    <row r="30" spans="1:19" hidden="1" x14ac:dyDescent="0.2">
      <c r="A30" s="66" t="s">
        <v>179</v>
      </c>
      <c r="B30" s="67"/>
      <c r="C30" s="66" t="s">
        <v>180</v>
      </c>
      <c r="D30" s="67"/>
      <c r="E30" s="68" t="s">
        <v>181</v>
      </c>
      <c r="F30" s="20"/>
      <c r="G30" s="20"/>
      <c r="H30" s="57"/>
      <c r="N30" s="20" t="s">
        <v>141</v>
      </c>
      <c r="Q30" s="21"/>
      <c r="R30" s="21"/>
      <c r="S30" s="21"/>
    </row>
    <row r="31" spans="1:19" hidden="1" x14ac:dyDescent="0.2">
      <c r="A31" s="655"/>
      <c r="B31" s="656"/>
      <c r="C31" s="69"/>
      <c r="D31" s="70"/>
      <c r="E31" s="71"/>
      <c r="F31" s="72"/>
      <c r="H31" s="57"/>
      <c r="Q31" s="21"/>
      <c r="R31" s="21"/>
      <c r="S31" s="21"/>
    </row>
    <row r="32" spans="1:19" hidden="1" x14ac:dyDescent="0.2">
      <c r="A32" s="655"/>
      <c r="B32" s="656"/>
      <c r="C32" s="69"/>
      <c r="D32" s="70"/>
      <c r="E32" s="71"/>
      <c r="F32" s="72"/>
      <c r="G32" s="72"/>
      <c r="H32" s="57"/>
      <c r="N32" s="20" t="s">
        <v>182</v>
      </c>
      <c r="Q32" s="21"/>
      <c r="R32" s="21"/>
      <c r="S32" s="21"/>
    </row>
    <row r="33" spans="1:21" hidden="1" x14ac:dyDescent="0.2">
      <c r="A33" s="655"/>
      <c r="B33" s="656"/>
      <c r="C33" s="69"/>
      <c r="D33" s="70"/>
      <c r="E33" s="71"/>
      <c r="F33" s="72"/>
      <c r="G33" s="20"/>
      <c r="H33" s="57"/>
      <c r="Q33" s="21"/>
      <c r="R33" s="21"/>
      <c r="S33" s="21"/>
    </row>
    <row r="34" spans="1:21" hidden="1" x14ac:dyDescent="0.2">
      <c r="A34" s="73"/>
      <c r="B34" s="74"/>
      <c r="C34" s="74"/>
      <c r="D34" s="74"/>
      <c r="E34" s="74"/>
      <c r="H34" s="57"/>
      <c r="N34" s="20" t="s">
        <v>183</v>
      </c>
      <c r="Q34" s="21"/>
      <c r="R34" s="21"/>
      <c r="S34" s="21"/>
    </row>
    <row r="35" spans="1:21" hidden="1" x14ac:dyDescent="0.2">
      <c r="A35" s="652" t="s">
        <v>184</v>
      </c>
      <c r="B35" s="652"/>
      <c r="C35" s="652"/>
      <c r="D35" s="653" t="s">
        <v>185</v>
      </c>
      <c r="E35" s="653"/>
      <c r="F35" s="653"/>
      <c r="G35" s="75" t="s">
        <v>143</v>
      </c>
      <c r="H35" s="75" t="s">
        <v>181</v>
      </c>
      <c r="Q35" s="21"/>
      <c r="R35" s="21"/>
      <c r="S35" s="21"/>
    </row>
    <row r="36" spans="1:21" hidden="1" x14ac:dyDescent="0.2">
      <c r="A36" s="657"/>
      <c r="B36" s="657"/>
      <c r="C36" s="657"/>
      <c r="D36" s="657"/>
      <c r="E36" s="657"/>
      <c r="F36" s="657"/>
      <c r="G36" s="76"/>
      <c r="H36" s="71"/>
      <c r="Q36" s="21"/>
      <c r="R36" s="21"/>
      <c r="S36" s="21"/>
    </row>
    <row r="37" spans="1:21" ht="12" hidden="1" customHeight="1" x14ac:dyDescent="0.2">
      <c r="A37" s="657"/>
      <c r="B37" s="657"/>
      <c r="C37" s="657"/>
      <c r="D37" s="657"/>
      <c r="E37" s="657"/>
      <c r="F37" s="657"/>
      <c r="G37" s="77"/>
      <c r="H37" s="78"/>
      <c r="N37" s="57"/>
      <c r="O37" s="20" t="s">
        <v>186</v>
      </c>
      <c r="Q37" s="20"/>
      <c r="R37" s="20"/>
      <c r="S37" s="20"/>
      <c r="T37" s="20"/>
      <c r="U37" s="20"/>
    </row>
    <row r="38" spans="1:21" ht="12" hidden="1" customHeight="1" x14ac:dyDescent="0.2">
      <c r="A38" s="657"/>
      <c r="B38" s="657"/>
      <c r="C38" s="657"/>
      <c r="D38" s="657"/>
      <c r="E38" s="657"/>
      <c r="F38" s="657"/>
      <c r="G38" s="77"/>
      <c r="H38" s="78"/>
      <c r="N38" s="57">
        <v>1</v>
      </c>
      <c r="O38" s="20" t="s">
        <v>187</v>
      </c>
      <c r="P38" s="20" t="s">
        <v>188</v>
      </c>
      <c r="Q38" s="20"/>
      <c r="R38" s="20"/>
      <c r="S38" s="20"/>
      <c r="T38" s="20" t="s">
        <v>182</v>
      </c>
      <c r="U38" s="20"/>
    </row>
    <row r="39" spans="1:21" ht="12" hidden="1" customHeight="1" x14ac:dyDescent="0.2">
      <c r="A39" s="657"/>
      <c r="B39" s="657"/>
      <c r="C39" s="657"/>
      <c r="D39" s="657"/>
      <c r="E39" s="657"/>
      <c r="F39" s="657"/>
      <c r="G39" s="77"/>
      <c r="H39" s="78"/>
      <c r="N39" s="57">
        <v>2</v>
      </c>
      <c r="O39" s="20" t="s">
        <v>189</v>
      </c>
      <c r="P39" s="20" t="s">
        <v>190</v>
      </c>
      <c r="Q39" s="20"/>
      <c r="R39" s="20"/>
      <c r="S39" s="20"/>
      <c r="T39" s="20"/>
      <c r="U39" s="20"/>
    </row>
    <row r="40" spans="1:21" ht="12" hidden="1" customHeight="1" x14ac:dyDescent="0.2">
      <c r="A40" s="657"/>
      <c r="B40" s="657"/>
      <c r="C40" s="657"/>
      <c r="D40" s="657"/>
      <c r="E40" s="657"/>
      <c r="F40" s="657"/>
      <c r="G40" s="77"/>
      <c r="H40" s="78"/>
      <c r="N40" s="57">
        <v>3</v>
      </c>
      <c r="O40" s="20" t="s">
        <v>191</v>
      </c>
      <c r="P40" s="20" t="s">
        <v>191</v>
      </c>
      <c r="Q40" s="20"/>
      <c r="R40" s="20"/>
      <c r="S40" s="20"/>
      <c r="T40" s="20" t="s">
        <v>141</v>
      </c>
      <c r="U40" s="20"/>
    </row>
    <row r="41" spans="1:21" ht="12" hidden="1" customHeight="1" x14ac:dyDescent="0.2">
      <c r="A41" s="657"/>
      <c r="B41" s="657"/>
      <c r="C41" s="657"/>
      <c r="D41" s="657"/>
      <c r="E41" s="657"/>
      <c r="F41" s="657"/>
      <c r="G41" s="77"/>
      <c r="H41" s="78"/>
      <c r="N41" s="57">
        <v>4</v>
      </c>
      <c r="O41" s="20" t="s">
        <v>190</v>
      </c>
      <c r="P41" s="20" t="s">
        <v>189</v>
      </c>
      <c r="Q41" s="20"/>
      <c r="R41" s="20"/>
      <c r="S41" s="20"/>
      <c r="T41" s="20"/>
      <c r="U41" s="20"/>
    </row>
    <row r="42" spans="1:21" ht="12" hidden="1" customHeight="1" x14ac:dyDescent="0.2">
      <c r="A42" s="62"/>
      <c r="H42" s="57"/>
      <c r="N42" s="57">
        <v>5</v>
      </c>
      <c r="O42" s="20" t="s">
        <v>188</v>
      </c>
      <c r="P42" s="20" t="s">
        <v>187</v>
      </c>
      <c r="Q42" s="20"/>
      <c r="R42" s="20"/>
      <c r="S42" s="20"/>
      <c r="T42" s="20"/>
      <c r="U42" s="20"/>
    </row>
    <row r="43" spans="1:21" x14ac:dyDescent="0.2">
      <c r="A43" s="79"/>
      <c r="B43" s="80"/>
      <c r="C43" s="80"/>
      <c r="D43" s="80"/>
      <c r="E43" s="80"/>
      <c r="F43" s="80"/>
      <c r="G43" s="80"/>
      <c r="H43" s="91"/>
      <c r="Q43" s="21"/>
      <c r="R43" s="21"/>
      <c r="S43" s="21"/>
    </row>
    <row r="44" spans="1:21" x14ac:dyDescent="0.2">
      <c r="A44" s="73"/>
      <c r="B44" s="74"/>
      <c r="C44" s="23"/>
      <c r="D44" s="81"/>
      <c r="E44" s="74"/>
      <c r="F44" s="74"/>
      <c r="G44" s="74"/>
      <c r="H44" s="82"/>
      <c r="Q44" s="21"/>
      <c r="R44" s="21"/>
      <c r="S44" s="21"/>
    </row>
    <row r="45" spans="1:21" x14ac:dyDescent="0.2">
      <c r="A45" s="83" t="s">
        <v>192</v>
      </c>
      <c r="C45" s="61"/>
      <c r="D45" s="50">
        <f>+(C48+C53+G48+G53+C59+G59)/6</f>
        <v>3.1666666666666665</v>
      </c>
      <c r="G45" s="63"/>
      <c r="H45" s="57"/>
      <c r="Q45" s="21"/>
      <c r="R45" s="21"/>
      <c r="S45" s="21"/>
    </row>
    <row r="46" spans="1:21" x14ac:dyDescent="0.2">
      <c r="A46" s="62"/>
      <c r="C46" s="61"/>
      <c r="D46" s="26"/>
      <c r="G46" s="61"/>
      <c r="H46" s="57"/>
      <c r="J46" s="84">
        <v>4</v>
      </c>
      <c r="N46" s="84">
        <v>3</v>
      </c>
      <c r="Q46" s="21"/>
      <c r="R46" s="21"/>
      <c r="S46" s="21"/>
    </row>
    <row r="47" spans="1:21" x14ac:dyDescent="0.2">
      <c r="A47" s="85" t="s">
        <v>193</v>
      </c>
      <c r="C47" s="61"/>
      <c r="D47" s="26"/>
      <c r="E47" s="86" t="s">
        <v>194</v>
      </c>
      <c r="G47" s="61"/>
      <c r="H47" s="57"/>
      <c r="J47" s="20" t="s">
        <v>195</v>
      </c>
      <c r="K47" s="20">
        <v>1</v>
      </c>
      <c r="L47" s="20">
        <v>5</v>
      </c>
      <c r="M47" s="20">
        <v>1</v>
      </c>
      <c r="N47" s="20" t="s">
        <v>196</v>
      </c>
      <c r="O47" s="20">
        <v>1</v>
      </c>
      <c r="Q47" s="21"/>
      <c r="R47" s="21"/>
      <c r="S47" s="21"/>
    </row>
    <row r="48" spans="1:21" x14ac:dyDescent="0.2">
      <c r="A48" s="62"/>
      <c r="C48" s="137">
        <f>+VLOOKUP(J46,K47:L51,2)</f>
        <v>2</v>
      </c>
      <c r="D48" s="26"/>
      <c r="G48" s="138">
        <f>+N46</f>
        <v>3</v>
      </c>
      <c r="H48" s="57"/>
      <c r="J48" s="20" t="s">
        <v>197</v>
      </c>
      <c r="K48" s="20">
        <v>2</v>
      </c>
      <c r="L48" s="20">
        <v>4</v>
      </c>
      <c r="M48" s="20">
        <v>2</v>
      </c>
      <c r="N48" s="20" t="s">
        <v>137</v>
      </c>
      <c r="O48" s="20">
        <v>2</v>
      </c>
      <c r="Q48" s="21"/>
      <c r="R48" s="21"/>
      <c r="S48" s="21"/>
    </row>
    <row r="49" spans="1:19" x14ac:dyDescent="0.2">
      <c r="A49" s="62"/>
      <c r="C49" s="87"/>
      <c r="D49" s="26"/>
      <c r="G49" s="87"/>
      <c r="H49" s="57"/>
      <c r="J49" s="20" t="s">
        <v>137</v>
      </c>
      <c r="K49" s="20">
        <v>3</v>
      </c>
      <c r="L49" s="20">
        <v>3</v>
      </c>
      <c r="M49" s="20">
        <v>3</v>
      </c>
      <c r="N49" s="20" t="s">
        <v>182</v>
      </c>
      <c r="O49" s="20">
        <v>3</v>
      </c>
      <c r="Q49" s="21"/>
      <c r="R49" s="21"/>
      <c r="S49" s="21"/>
    </row>
    <row r="50" spans="1:19" x14ac:dyDescent="0.2">
      <c r="A50" s="62"/>
      <c r="C50" s="87"/>
      <c r="D50" s="26"/>
      <c r="G50" s="87"/>
      <c r="H50" s="57"/>
      <c r="J50" s="20" t="s">
        <v>198</v>
      </c>
      <c r="K50" s="20">
        <v>4</v>
      </c>
      <c r="L50" s="20">
        <v>2</v>
      </c>
      <c r="M50" s="20">
        <v>4</v>
      </c>
      <c r="N50" s="20" t="s">
        <v>199</v>
      </c>
      <c r="O50" s="20">
        <v>4</v>
      </c>
      <c r="Q50" s="21"/>
      <c r="R50" s="21"/>
      <c r="S50" s="21"/>
    </row>
    <row r="51" spans="1:19" x14ac:dyDescent="0.2">
      <c r="A51" s="88" t="s">
        <v>200</v>
      </c>
      <c r="C51" s="87"/>
      <c r="D51" s="26"/>
      <c r="E51" s="86" t="s">
        <v>201</v>
      </c>
      <c r="G51" s="87"/>
      <c r="H51" s="57"/>
      <c r="J51" s="20" t="s">
        <v>202</v>
      </c>
      <c r="K51" s="20">
        <v>5</v>
      </c>
      <c r="L51" s="20">
        <v>1</v>
      </c>
      <c r="M51" s="20">
        <v>5</v>
      </c>
      <c r="N51" s="20" t="s">
        <v>203</v>
      </c>
      <c r="O51" s="20">
        <v>5</v>
      </c>
      <c r="Q51" s="21"/>
      <c r="R51" s="21"/>
      <c r="S51" s="21"/>
    </row>
    <row r="52" spans="1:19" x14ac:dyDescent="0.2">
      <c r="A52" s="62"/>
      <c r="D52" s="26"/>
      <c r="H52" s="57"/>
      <c r="Q52" s="21"/>
      <c r="R52" s="21"/>
      <c r="S52" s="21"/>
    </row>
    <row r="53" spans="1:19" x14ac:dyDescent="0.2">
      <c r="A53" s="62"/>
      <c r="C53" s="138">
        <f>+N60</f>
        <v>3</v>
      </c>
      <c r="D53" s="295"/>
      <c r="G53" s="138">
        <f>+N53</f>
        <v>5</v>
      </c>
      <c r="H53" s="57"/>
      <c r="J53" s="84">
        <v>3</v>
      </c>
      <c r="N53" s="84">
        <v>5</v>
      </c>
      <c r="Q53" s="21"/>
      <c r="R53" s="21"/>
      <c r="S53" s="21"/>
    </row>
    <row r="54" spans="1:19" x14ac:dyDescent="0.2">
      <c r="A54" s="62"/>
      <c r="C54" s="89"/>
      <c r="D54" s="26"/>
      <c r="G54" s="87"/>
      <c r="H54" s="57"/>
      <c r="N54" s="20" t="s">
        <v>204</v>
      </c>
      <c r="O54" s="20">
        <v>5</v>
      </c>
      <c r="Q54" s="21"/>
      <c r="R54" s="21"/>
      <c r="S54" s="21"/>
    </row>
    <row r="55" spans="1:19" x14ac:dyDescent="0.2">
      <c r="A55" s="62"/>
      <c r="C55" s="89"/>
      <c r="D55" s="26"/>
      <c r="G55" s="87"/>
      <c r="H55" s="57"/>
      <c r="N55" s="20" t="s">
        <v>205</v>
      </c>
      <c r="O55" s="20">
        <v>4</v>
      </c>
      <c r="Q55" s="21"/>
      <c r="R55" s="21"/>
      <c r="S55" s="21"/>
    </row>
    <row r="56" spans="1:19" x14ac:dyDescent="0.2">
      <c r="A56" s="83" t="s">
        <v>206</v>
      </c>
      <c r="C56" s="89"/>
      <c r="D56" s="90"/>
      <c r="G56" s="87"/>
      <c r="H56" s="57"/>
      <c r="N56" s="20" t="s">
        <v>207</v>
      </c>
      <c r="O56" s="20">
        <v>3</v>
      </c>
      <c r="Q56" s="21"/>
      <c r="R56" s="21"/>
      <c r="S56" s="21"/>
    </row>
    <row r="57" spans="1:19" x14ac:dyDescent="0.2">
      <c r="A57" s="62"/>
      <c r="C57" s="89"/>
      <c r="D57" s="26"/>
      <c r="G57" s="87"/>
      <c r="H57" s="57"/>
      <c r="N57" s="20" t="s">
        <v>208</v>
      </c>
      <c r="O57" s="20">
        <v>2</v>
      </c>
      <c r="Q57" s="21"/>
      <c r="R57" s="21"/>
      <c r="S57" s="21"/>
    </row>
    <row r="58" spans="1:19" x14ac:dyDescent="0.2">
      <c r="A58" s="62" t="s">
        <v>209</v>
      </c>
      <c r="C58" s="89"/>
      <c r="D58" s="26"/>
      <c r="E58" s="86" t="s">
        <v>210</v>
      </c>
      <c r="G58" s="87"/>
      <c r="H58" s="57"/>
      <c r="J58" s="20">
        <v>3</v>
      </c>
      <c r="N58" s="20" t="s">
        <v>211</v>
      </c>
      <c r="O58" s="20">
        <v>1</v>
      </c>
      <c r="Q58" s="21"/>
      <c r="R58" s="21"/>
      <c r="S58" s="21"/>
    </row>
    <row r="59" spans="1:19" x14ac:dyDescent="0.2">
      <c r="A59" s="62"/>
      <c r="C59" s="138">
        <f>+J58</f>
        <v>3</v>
      </c>
      <c r="D59" s="26"/>
      <c r="G59" s="137">
        <f>+VLOOKUP(J53,K47:L51,2)</f>
        <v>3</v>
      </c>
      <c r="H59" s="296"/>
      <c r="J59" s="20" t="s">
        <v>212</v>
      </c>
      <c r="K59" s="20">
        <v>1</v>
      </c>
      <c r="Q59" s="21"/>
      <c r="R59" s="21"/>
      <c r="S59" s="21"/>
    </row>
    <row r="60" spans="1:19" x14ac:dyDescent="0.2">
      <c r="A60" s="62"/>
      <c r="C60" s="63"/>
      <c r="H60" s="57"/>
      <c r="J60" s="20" t="s">
        <v>213</v>
      </c>
      <c r="K60" s="20">
        <v>2</v>
      </c>
      <c r="N60" s="20">
        <v>3</v>
      </c>
      <c r="Q60" s="21"/>
      <c r="R60" s="21"/>
      <c r="S60" s="21"/>
    </row>
    <row r="61" spans="1:19" x14ac:dyDescent="0.2">
      <c r="A61" s="79"/>
      <c r="B61" s="80"/>
      <c r="C61" s="80"/>
      <c r="D61" s="80"/>
      <c r="E61" s="80"/>
      <c r="F61" s="80"/>
      <c r="G61" s="80"/>
      <c r="H61" s="91"/>
      <c r="J61" s="20" t="s">
        <v>214</v>
      </c>
      <c r="K61" s="20">
        <v>3</v>
      </c>
      <c r="N61" s="20" t="s">
        <v>149</v>
      </c>
      <c r="O61" s="20">
        <v>1</v>
      </c>
      <c r="Q61" s="21"/>
      <c r="R61" s="21"/>
      <c r="S61" s="21"/>
    </row>
    <row r="62" spans="1:19" x14ac:dyDescent="0.2">
      <c r="J62" s="20" t="s">
        <v>215</v>
      </c>
      <c r="K62" s="20">
        <v>4</v>
      </c>
      <c r="N62" s="53" t="s">
        <v>152</v>
      </c>
      <c r="O62" s="20">
        <v>2</v>
      </c>
      <c r="Q62" s="21"/>
      <c r="R62" s="21"/>
      <c r="S62" s="21"/>
    </row>
    <row r="63" spans="1:19" x14ac:dyDescent="0.2">
      <c r="J63" s="20" t="s">
        <v>216</v>
      </c>
      <c r="K63" s="20">
        <v>5</v>
      </c>
      <c r="N63" s="53" t="s">
        <v>154</v>
      </c>
      <c r="O63" s="20">
        <v>3</v>
      </c>
      <c r="Q63" s="21"/>
      <c r="R63" s="21"/>
      <c r="S63" s="21"/>
    </row>
    <row r="64" spans="1:19" x14ac:dyDescent="0.2">
      <c r="N64" s="20" t="s">
        <v>159</v>
      </c>
      <c r="O64" s="20">
        <v>4</v>
      </c>
      <c r="Q64" s="21"/>
      <c r="R64" s="21"/>
      <c r="S64" s="21"/>
    </row>
    <row r="65" spans="1:19" x14ac:dyDescent="0.2">
      <c r="N65" s="20" t="s">
        <v>161</v>
      </c>
      <c r="O65" s="20">
        <v>5</v>
      </c>
      <c r="Q65" s="21"/>
      <c r="R65" s="21"/>
      <c r="S65" s="21"/>
    </row>
    <row r="66" spans="1:19" x14ac:dyDescent="0.2">
      <c r="Q66" s="21"/>
      <c r="R66" s="21"/>
      <c r="S66" s="21"/>
    </row>
    <row r="67" spans="1:19" ht="17.25" customHeight="1" x14ac:dyDescent="0.2"/>
    <row r="68" spans="1:19" ht="17.25" customHeight="1" x14ac:dyDescent="0.2"/>
    <row r="69" spans="1:19" ht="17.25" customHeight="1" x14ac:dyDescent="0.2"/>
    <row r="70" spans="1:19" ht="17.25" customHeight="1" x14ac:dyDescent="0.2">
      <c r="J70" s="20" t="s">
        <v>217</v>
      </c>
    </row>
    <row r="71" spans="1:19" ht="17.25" customHeight="1" x14ac:dyDescent="0.2">
      <c r="J71" s="20" t="s">
        <v>218</v>
      </c>
    </row>
    <row r="72" spans="1:19" x14ac:dyDescent="0.2">
      <c r="J72" s="20" t="s">
        <v>219</v>
      </c>
    </row>
    <row r="73" spans="1:19" x14ac:dyDescent="0.2">
      <c r="J73" s="20" t="s">
        <v>220</v>
      </c>
    </row>
    <row r="74" spans="1:19" x14ac:dyDescent="0.2">
      <c r="J74" s="20" t="s">
        <v>221</v>
      </c>
    </row>
    <row r="76" spans="1:19" x14ac:dyDescent="0.2">
      <c r="C76" s="64"/>
    </row>
    <row r="77" spans="1:19" x14ac:dyDescent="0.2">
      <c r="A77" s="64"/>
    </row>
    <row r="78" spans="1:19" x14ac:dyDescent="0.2">
      <c r="A78" s="64"/>
      <c r="B78" s="64"/>
      <c r="C78" s="64"/>
      <c r="D78" s="64"/>
      <c r="E78" s="64"/>
      <c r="F78" s="20"/>
      <c r="G78" s="20"/>
    </row>
    <row r="79" spans="1:19" x14ac:dyDescent="0.2">
      <c r="A79" s="658"/>
      <c r="B79" s="658"/>
      <c r="C79" s="659"/>
      <c r="D79" s="659"/>
      <c r="E79" s="92"/>
      <c r="F79" s="72"/>
      <c r="G79" s="93"/>
    </row>
    <row r="80" spans="1:19" x14ac:dyDescent="0.2">
      <c r="A80" s="658"/>
      <c r="B80" s="658"/>
      <c r="C80" s="659"/>
      <c r="D80" s="659"/>
      <c r="E80" s="92"/>
      <c r="F80" s="72"/>
      <c r="G80" s="72"/>
    </row>
    <row r="81" spans="1:7" x14ac:dyDescent="0.2">
      <c r="A81" s="660"/>
      <c r="B81" s="660"/>
      <c r="C81" s="660"/>
      <c r="D81" s="660"/>
      <c r="E81" s="92"/>
      <c r="F81" s="72"/>
      <c r="G81" s="20"/>
    </row>
    <row r="82" spans="1:7" x14ac:dyDescent="0.2">
      <c r="E82" s="92"/>
    </row>
    <row r="128" spans="2:2" x14ac:dyDescent="0.2">
      <c r="B128" s="26"/>
    </row>
  </sheetData>
  <sheetProtection algorithmName="SHA-512" hashValue="l3U5TRmO2ypEtAGL5KGOnszKIiZnfO10f7xPmBWneohb7wMQWEju6kCPxvBcCw35zm0ySu6OlCLD9LHh3SwmeA==" saltValue="CsjxzFTViDblHewyQUiKhQ==" spinCount="100000" sheet="1" objects="1" scenarios="1"/>
  <protectedRanges>
    <protectedRange sqref="J13" name="Rango4_1"/>
    <protectedRange sqref="H19:H21" name="Rango5_1"/>
  </protectedRanges>
  <mergeCells count="25">
    <mergeCell ref="A79:B79"/>
    <mergeCell ref="C79:D79"/>
    <mergeCell ref="A80:B80"/>
    <mergeCell ref="C80:D80"/>
    <mergeCell ref="A81:B81"/>
    <mergeCell ref="C81:D81"/>
    <mergeCell ref="A39:C39"/>
    <mergeCell ref="D39:F39"/>
    <mergeCell ref="A40:C40"/>
    <mergeCell ref="D40:F40"/>
    <mergeCell ref="A41:C41"/>
    <mergeCell ref="D41:F41"/>
    <mergeCell ref="A36:C36"/>
    <mergeCell ref="D36:F36"/>
    <mergeCell ref="A37:C37"/>
    <mergeCell ref="D37:F37"/>
    <mergeCell ref="A38:C38"/>
    <mergeCell ref="D38:F38"/>
    <mergeCell ref="A35:C35"/>
    <mergeCell ref="D35:F35"/>
    <mergeCell ref="B5:F5"/>
    <mergeCell ref="B8:C8"/>
    <mergeCell ref="A31:B31"/>
    <mergeCell ref="A32:B32"/>
    <mergeCell ref="A33:B33"/>
  </mergeCells>
  <dataValidations count="1">
    <dataValidation type="list" allowBlank="1" showInputMessage="1" showErrorMessage="1" sqref="H36:H41 E31:E33">
      <formula1>Unocinco</formula1>
    </dataValidation>
  </dataValidations>
  <printOptions horizontalCentered="1"/>
  <pageMargins left="0.74803149606299213" right="0.74803149606299213" top="0.86614173228346458" bottom="0.82677165354330717" header="0" footer="0"/>
  <pageSetup paperSize="5" scale="97" orientation="portrait" horizontalDpi="300" verticalDpi="300" r:id="rId1"/>
  <headerFooter alignWithMargins="0">
    <oddHeader>&amp;R&amp;G</oddHeader>
    <oddFooter>&amp;LF 2564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locked="0" defaultSize="0" autoLine="0" autoPict="0">
                <anchor moveWithCells="1">
                  <from>
                    <xdr:col>0</xdr:col>
                    <xdr:colOff>0</xdr:colOff>
                    <xdr:row>47</xdr:row>
                    <xdr:rowOff>9525</xdr:rowOff>
                  </from>
                  <to>
                    <xdr:col>1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Drop Down 2">
              <controlPr locked="0" defaultSize="0" autoLine="0" autoPict="0">
                <anchor moveWithCells="1">
                  <from>
                    <xdr:col>4</xdr:col>
                    <xdr:colOff>19050</xdr:colOff>
                    <xdr:row>47</xdr:row>
                    <xdr:rowOff>9525</xdr:rowOff>
                  </from>
                  <to>
                    <xdr:col>5</xdr:col>
                    <xdr:colOff>400050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Drop Down 3">
              <controlPr locked="0" defaultSize="0" autoLine="0" autoPict="0">
                <anchor moveWithCells="1">
                  <from>
                    <xdr:col>0</xdr:col>
                    <xdr:colOff>19050</xdr:colOff>
                    <xdr:row>51</xdr:row>
                    <xdr:rowOff>95250</xdr:rowOff>
                  </from>
                  <to>
                    <xdr:col>1</xdr:col>
                    <xdr:colOff>485775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Drop Down 4">
              <controlPr defaultSize="0" autoLine="0" autoPict="0">
                <anchor moveWithCells="1">
                  <from>
                    <xdr:col>0</xdr:col>
                    <xdr:colOff>9525</xdr:colOff>
                    <xdr:row>58</xdr:row>
                    <xdr:rowOff>9525</xdr:rowOff>
                  </from>
                  <to>
                    <xdr:col>1</xdr:col>
                    <xdr:colOff>485775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Drop Down 5">
              <controlPr locked="0" defaultSize="0" autoLine="0" autoPict="0">
                <anchor moveWithCells="1">
                  <from>
                    <xdr:col>4</xdr:col>
                    <xdr:colOff>0</xdr:colOff>
                    <xdr:row>58</xdr:row>
                    <xdr:rowOff>0</xdr:rowOff>
                  </from>
                  <to>
                    <xdr:col>5</xdr:col>
                    <xdr:colOff>400050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Drop Down 6">
              <controlPr defaultSize="0" autoLine="0" autoPict="0">
                <anchor moveWithCells="1">
                  <from>
                    <xdr:col>4</xdr:col>
                    <xdr:colOff>19050</xdr:colOff>
                    <xdr:row>52</xdr:row>
                    <xdr:rowOff>0</xdr:rowOff>
                  </from>
                  <to>
                    <xdr:col>5</xdr:col>
                    <xdr:colOff>723900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Drop Down 9">
              <controlPr locked="0" defaultSize="0" autoLine="0" autoPict="0">
                <anchor moveWithCells="1">
                  <from>
                    <xdr:col>0</xdr:col>
                    <xdr:colOff>66675</xdr:colOff>
                    <xdr:row>18</xdr:row>
                    <xdr:rowOff>0</xdr:rowOff>
                  </from>
                  <to>
                    <xdr:col>1</xdr:col>
                    <xdr:colOff>542925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Drop Down 11">
              <controlPr locked="0" defaultSize="0" autoLine="0" autoPict="0">
                <anchor moveWithCells="1">
                  <from>
                    <xdr:col>0</xdr:col>
                    <xdr:colOff>0</xdr:colOff>
                    <xdr:row>47</xdr:row>
                    <xdr:rowOff>9525</xdr:rowOff>
                  </from>
                  <to>
                    <xdr:col>1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Drop Down 12">
              <controlPr locked="0" defaultSize="0" autoLine="0" autoPict="0">
                <anchor moveWithCells="1">
                  <from>
                    <xdr:col>4</xdr:col>
                    <xdr:colOff>19050</xdr:colOff>
                    <xdr:row>47</xdr:row>
                    <xdr:rowOff>9525</xdr:rowOff>
                  </from>
                  <to>
                    <xdr:col>5</xdr:col>
                    <xdr:colOff>400050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Drop Down 13">
              <controlPr defaultSize="0" autoLine="0" autoPict="0">
                <anchor moveWithCells="1">
                  <from>
                    <xdr:col>0</xdr:col>
                    <xdr:colOff>9525</xdr:colOff>
                    <xdr:row>58</xdr:row>
                    <xdr:rowOff>9525</xdr:rowOff>
                  </from>
                  <to>
                    <xdr:col>1</xdr:col>
                    <xdr:colOff>485775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Drop Down 14">
              <controlPr locked="0" defaultSize="0" autoLine="0" autoPict="0">
                <anchor moveWithCells="1">
                  <from>
                    <xdr:col>4</xdr:col>
                    <xdr:colOff>0</xdr:colOff>
                    <xdr:row>58</xdr:row>
                    <xdr:rowOff>0</xdr:rowOff>
                  </from>
                  <to>
                    <xdr:col>5</xdr:col>
                    <xdr:colOff>400050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Drop Down 15">
              <controlPr locked="0" defaultSize="0" autoLine="0" autoPict="0">
                <anchor moveWithCells="1">
                  <from>
                    <xdr:col>0</xdr:col>
                    <xdr:colOff>57150</xdr:colOff>
                    <xdr:row>21</xdr:row>
                    <xdr:rowOff>19050</xdr:rowOff>
                  </from>
                  <to>
                    <xdr:col>1</xdr:col>
                    <xdr:colOff>533400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Drop Down 16">
              <controlPr defaultSize="0" autoLine="0" autoPict="0">
                <anchor moveWithCells="1">
                  <from>
                    <xdr:col>4</xdr:col>
                    <xdr:colOff>28575</xdr:colOff>
                    <xdr:row>18</xdr:row>
                    <xdr:rowOff>19050</xdr:rowOff>
                  </from>
                  <to>
                    <xdr:col>5</xdr:col>
                    <xdr:colOff>428625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Drop Down 17">
              <controlPr locked="0" defaultSize="0" autoLine="0" autoPict="0">
                <anchor moveWithCells="1">
                  <from>
                    <xdr:col>3</xdr:col>
                    <xdr:colOff>647700</xdr:colOff>
                    <xdr:row>21</xdr:row>
                    <xdr:rowOff>38100</xdr:rowOff>
                  </from>
                  <to>
                    <xdr:col>5</xdr:col>
                    <xdr:colOff>542925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Drop Down 18">
              <controlPr locked="0" defaultSize="0" autoLine="0" autoPict="0">
                <anchor>
                  <from>
                    <xdr:col>0</xdr:col>
                    <xdr:colOff>28575</xdr:colOff>
                    <xdr:row>24</xdr:row>
                    <xdr:rowOff>47625</xdr:rowOff>
                  </from>
                  <to>
                    <xdr:col>1</xdr:col>
                    <xdr:colOff>857250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Drop Down 19">
              <controlPr defaultSize="0" autoLine="0" autoPict="0">
                <anchor>
                  <from>
                    <xdr:col>4</xdr:col>
                    <xdr:colOff>9525</xdr:colOff>
                    <xdr:row>24</xdr:row>
                    <xdr:rowOff>28575</xdr:rowOff>
                  </from>
                  <to>
                    <xdr:col>5</xdr:col>
                    <xdr:colOff>409575</xdr:colOff>
                    <xdr:row>25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E115"/>
  <sheetViews>
    <sheetView topLeftCell="B1" zoomScale="80" zoomScaleNormal="80" workbookViewId="0">
      <selection activeCell="L42" sqref="L42"/>
    </sheetView>
  </sheetViews>
  <sheetFormatPr baseColWidth="10" defaultColWidth="11.42578125" defaultRowHeight="15" x14ac:dyDescent="0.25"/>
  <cols>
    <col min="1" max="1" width="2.140625" style="2" customWidth="1"/>
    <col min="2" max="2" width="70.85546875" style="1" bestFit="1" customWidth="1"/>
    <col min="3" max="3" width="25" style="107" bestFit="1" customWidth="1"/>
    <col min="4" max="4" width="18.7109375" style="1" hidden="1" customWidth="1"/>
    <col min="5" max="5" width="29.5703125" style="102" bestFit="1" customWidth="1"/>
    <col min="6" max="6" width="26.42578125" style="117" customWidth="1"/>
    <col min="7" max="7" width="11.5703125" style="2" customWidth="1"/>
    <col min="8" max="9" width="14.85546875" style="2" hidden="1" customWidth="1"/>
    <col min="10" max="11" width="0" style="2" hidden="1" customWidth="1"/>
    <col min="12" max="13" width="11.42578125" style="2"/>
    <col min="14" max="14" width="25.85546875" style="2" bestFit="1" customWidth="1"/>
    <col min="15" max="31" width="11.42578125" style="2"/>
    <col min="32" max="16384" width="11.42578125" style="1"/>
  </cols>
  <sheetData>
    <row r="1" spans="1:11" s="2" customFormat="1" ht="22.5" customHeight="1" x14ac:dyDescent="0.25">
      <c r="B1" s="139"/>
      <c r="C1" s="140"/>
      <c r="E1" s="141"/>
      <c r="F1" s="142"/>
    </row>
    <row r="2" spans="1:11" s="2" customFormat="1" ht="15.75" thickBot="1" x14ac:dyDescent="0.3">
      <c r="C2" s="140"/>
      <c r="E2" s="141"/>
      <c r="F2" s="142"/>
    </row>
    <row r="3" spans="1:11" ht="16.5" customHeight="1" x14ac:dyDescent="0.25">
      <c r="A3" s="5"/>
      <c r="B3" s="6" t="s">
        <v>297</v>
      </c>
      <c r="C3" s="108" t="s">
        <v>298</v>
      </c>
      <c r="D3" s="94"/>
      <c r="E3" s="673" t="s">
        <v>156</v>
      </c>
      <c r="F3" s="674"/>
      <c r="G3" s="5"/>
      <c r="H3" s="5"/>
      <c r="I3" s="5"/>
    </row>
    <row r="4" spans="1:11" ht="15.75" x14ac:dyDescent="0.25">
      <c r="A4" s="5"/>
      <c r="B4" s="9" t="s">
        <v>299</v>
      </c>
      <c r="C4" s="103">
        <v>30</v>
      </c>
      <c r="D4" s="13"/>
      <c r="E4" s="97"/>
      <c r="F4" s="118"/>
      <c r="G4" s="5"/>
      <c r="H4" s="5"/>
    </row>
    <row r="5" spans="1:11" ht="15.75" x14ac:dyDescent="0.25">
      <c r="A5" s="5"/>
      <c r="B5" s="10" t="s">
        <v>300</v>
      </c>
      <c r="C5" s="104"/>
      <c r="D5" s="17">
        <v>20</v>
      </c>
      <c r="E5" s="98"/>
      <c r="F5" s="119">
        <f>+IF(E5="",0,D5*($C$4/100))</f>
        <v>0</v>
      </c>
      <c r="G5" s="5"/>
    </row>
    <row r="6" spans="1:11" ht="15.75" x14ac:dyDescent="0.25">
      <c r="A6" s="5"/>
      <c r="B6" s="10" t="s">
        <v>301</v>
      </c>
      <c r="C6" s="104"/>
      <c r="D6" s="17">
        <v>50</v>
      </c>
      <c r="E6" s="98" t="s">
        <v>302</v>
      </c>
      <c r="F6" s="119">
        <f>+IF(E6="",0,D6*($C$4/100))</f>
        <v>15</v>
      </c>
      <c r="G6" s="5"/>
    </row>
    <row r="7" spans="1:11" ht="15.75" x14ac:dyDescent="0.25">
      <c r="A7" s="5"/>
      <c r="B7" s="10" t="s">
        <v>303</v>
      </c>
      <c r="C7" s="104"/>
      <c r="D7" s="17">
        <v>80</v>
      </c>
      <c r="E7" s="98"/>
      <c r="F7" s="119">
        <f>+IF(E7="",0,D7*($C$4/100))</f>
        <v>0</v>
      </c>
      <c r="G7" s="297"/>
      <c r="K7" s="5"/>
    </row>
    <row r="8" spans="1:11" ht="15.75" x14ac:dyDescent="0.25">
      <c r="A8" s="5"/>
      <c r="B8" s="10" t="s">
        <v>304</v>
      </c>
      <c r="C8" s="104"/>
      <c r="D8" s="17">
        <v>100</v>
      </c>
      <c r="E8" s="98"/>
      <c r="F8" s="119">
        <f>+IF(E8="",0,D8*($C$4/100))</f>
        <v>0</v>
      </c>
      <c r="G8" s="5"/>
      <c r="I8" s="5"/>
    </row>
    <row r="9" spans="1:11" ht="15.75" x14ac:dyDescent="0.25">
      <c r="A9" s="5"/>
      <c r="B9" s="8" t="s">
        <v>305</v>
      </c>
      <c r="C9" s="105">
        <v>10</v>
      </c>
      <c r="D9" s="15"/>
      <c r="E9" s="99"/>
      <c r="F9" s="119"/>
      <c r="G9" s="5"/>
      <c r="H9" s="5"/>
      <c r="I9" s="5"/>
    </row>
    <row r="10" spans="1:11" ht="15.75" x14ac:dyDescent="0.25">
      <c r="A10" s="5"/>
      <c r="B10" s="10" t="s">
        <v>306</v>
      </c>
      <c r="C10" s="106"/>
      <c r="D10" s="17">
        <v>0</v>
      </c>
      <c r="E10" s="98"/>
      <c r="F10" s="119">
        <f>+IF(E10="",0,D10*($C$9/100))</f>
        <v>0</v>
      </c>
      <c r="G10" s="5"/>
      <c r="I10" s="5"/>
    </row>
    <row r="11" spans="1:11" ht="15.75" x14ac:dyDescent="0.25">
      <c r="A11" s="5"/>
      <c r="B11" s="10" t="s">
        <v>307</v>
      </c>
      <c r="C11" s="106"/>
      <c r="D11" s="17">
        <v>20</v>
      </c>
      <c r="E11" s="98"/>
      <c r="F11" s="119">
        <f>+IF(E11="",0,D11*($C$9/100))</f>
        <v>0</v>
      </c>
      <c r="G11" s="5"/>
      <c r="I11" s="5"/>
    </row>
    <row r="12" spans="1:11" ht="15.75" x14ac:dyDescent="0.25">
      <c r="A12" s="5"/>
      <c r="B12" s="10" t="s">
        <v>308</v>
      </c>
      <c r="C12" s="106"/>
      <c r="D12" s="17">
        <v>50</v>
      </c>
      <c r="E12" s="98"/>
      <c r="F12" s="119">
        <f>+IF(E12="",0,D12*($C$9/100))</f>
        <v>0</v>
      </c>
      <c r="G12" s="5"/>
      <c r="I12" s="5"/>
    </row>
    <row r="13" spans="1:11" ht="15.75" x14ac:dyDescent="0.25">
      <c r="A13" s="5"/>
      <c r="B13" s="10" t="s">
        <v>309</v>
      </c>
      <c r="C13" s="106"/>
      <c r="D13" s="17">
        <v>80</v>
      </c>
      <c r="E13" s="98"/>
      <c r="F13" s="119">
        <f>+IF(E13="",0,D13*($C$9/100))</f>
        <v>0</v>
      </c>
      <c r="G13" s="5"/>
      <c r="I13" s="5"/>
    </row>
    <row r="14" spans="1:11" ht="15.75" x14ac:dyDescent="0.25">
      <c r="A14" s="5"/>
      <c r="B14" s="10" t="s">
        <v>310</v>
      </c>
      <c r="C14" s="106"/>
      <c r="D14" s="17">
        <v>100</v>
      </c>
      <c r="E14" s="98" t="s">
        <v>311</v>
      </c>
      <c r="F14" s="119">
        <f>+IF(E14="",0,D14*($C$9/100))</f>
        <v>10</v>
      </c>
      <c r="G14" s="297"/>
      <c r="I14" s="5"/>
    </row>
    <row r="15" spans="1:11" ht="15.75" x14ac:dyDescent="0.25">
      <c r="A15" s="5"/>
      <c r="B15" s="8" t="s">
        <v>312</v>
      </c>
      <c r="C15" s="105">
        <v>10</v>
      </c>
      <c r="D15" s="15"/>
      <c r="E15" s="99"/>
      <c r="F15" s="120"/>
      <c r="G15" s="5"/>
      <c r="H15" s="5"/>
      <c r="I15" s="5"/>
    </row>
    <row r="16" spans="1:11" ht="15.75" x14ac:dyDescent="0.25">
      <c r="A16" s="5"/>
      <c r="B16" s="10" t="s">
        <v>155</v>
      </c>
      <c r="C16" s="106"/>
      <c r="D16" s="17"/>
      <c r="E16" s="100">
        <f>+'GERENCIAMIENTO Y MERCADO'!C19</f>
        <v>4</v>
      </c>
      <c r="F16" s="119">
        <f t="shared" ref="F16:F21" si="0">IF(E16=5,1.66,IF(E16=4,1.33,IF(E16=3,1,IF(E16=2,0.66,IF(E16=1,0.33,FALSE)))))</f>
        <v>1.33</v>
      </c>
      <c r="G16" s="297"/>
    </row>
    <row r="17" spans="1:15" ht="15.75" x14ac:dyDescent="0.25">
      <c r="A17" s="5"/>
      <c r="B17" s="10" t="s">
        <v>157</v>
      </c>
      <c r="C17" s="106"/>
      <c r="D17" s="17"/>
      <c r="E17" s="100">
        <f>+'GERENCIAMIENTO Y MERCADO'!G19</f>
        <v>1</v>
      </c>
      <c r="F17" s="119">
        <f t="shared" si="0"/>
        <v>0.33</v>
      </c>
      <c r="G17" s="297"/>
    </row>
    <row r="18" spans="1:15" ht="15.75" x14ac:dyDescent="0.25">
      <c r="A18" s="5"/>
      <c r="B18" s="10" t="s">
        <v>163</v>
      </c>
      <c r="C18" s="106"/>
      <c r="D18" s="17"/>
      <c r="E18" s="100">
        <f>+'GERENCIAMIENTO Y MERCADO'!C22</f>
        <v>1</v>
      </c>
      <c r="F18" s="119">
        <f t="shared" si="0"/>
        <v>0.33</v>
      </c>
      <c r="G18" s="297"/>
      <c r="O18" s="2" t="s">
        <v>313</v>
      </c>
    </row>
    <row r="19" spans="1:15" ht="15.75" x14ac:dyDescent="0.25">
      <c r="A19" s="5"/>
      <c r="B19" s="10" t="s">
        <v>164</v>
      </c>
      <c r="C19" s="106"/>
      <c r="D19" s="17"/>
      <c r="E19" s="100">
        <f>+'GERENCIAMIENTO Y MERCADO'!G22</f>
        <v>3</v>
      </c>
      <c r="F19" s="119">
        <f t="shared" si="0"/>
        <v>1</v>
      </c>
      <c r="G19" s="5"/>
    </row>
    <row r="20" spans="1:15" ht="15.75" x14ac:dyDescent="0.25">
      <c r="A20" s="5"/>
      <c r="B20" s="10" t="s">
        <v>314</v>
      </c>
      <c r="C20" s="106"/>
      <c r="D20" s="17"/>
      <c r="E20" s="100">
        <f>+'GERENCIAMIENTO Y MERCADO'!C25</f>
        <v>4</v>
      </c>
      <c r="F20" s="119">
        <f t="shared" si="0"/>
        <v>1.33</v>
      </c>
      <c r="G20" s="5"/>
    </row>
    <row r="21" spans="1:15" ht="15.75" x14ac:dyDescent="0.25">
      <c r="A21" s="5"/>
      <c r="B21" s="10" t="s">
        <v>315</v>
      </c>
      <c r="C21" s="106"/>
      <c r="D21" s="17"/>
      <c r="E21" s="100">
        <f>+'GERENCIAMIENTO Y MERCADO'!G25</f>
        <v>4</v>
      </c>
      <c r="F21" s="119">
        <f t="shared" si="0"/>
        <v>1.33</v>
      </c>
      <c r="G21" s="5"/>
    </row>
    <row r="22" spans="1:15" ht="15.75" x14ac:dyDescent="0.25">
      <c r="A22" s="5"/>
      <c r="B22" s="8" t="s">
        <v>316</v>
      </c>
      <c r="C22" s="105">
        <v>10</v>
      </c>
      <c r="D22" s="15"/>
      <c r="E22" s="100"/>
      <c r="F22" s="119"/>
      <c r="G22" s="5"/>
      <c r="H22" s="5"/>
      <c r="I22" s="5"/>
    </row>
    <row r="23" spans="1:15" ht="15.75" x14ac:dyDescent="0.25">
      <c r="A23" s="5"/>
      <c r="B23" s="10" t="s">
        <v>193</v>
      </c>
      <c r="C23" s="106"/>
      <c r="D23" s="17"/>
      <c r="E23" s="100">
        <f>+'GERENCIAMIENTO Y MERCADO'!C48</f>
        <v>2</v>
      </c>
      <c r="F23" s="119">
        <f t="shared" ref="F23:F28" si="1">IF(E23=5,1.66,IF(E23=4,1.33,IF(E23=3,1,IF(E23=2,0.66,IF(E23=1,0.33,FALSE)))))</f>
        <v>0.66</v>
      </c>
      <c r="G23" s="5"/>
      <c r="I23" s="5"/>
    </row>
    <row r="24" spans="1:15" ht="15.75" x14ac:dyDescent="0.25">
      <c r="A24" s="5"/>
      <c r="B24" s="10" t="s">
        <v>194</v>
      </c>
      <c r="C24" s="106"/>
      <c r="D24" s="17"/>
      <c r="E24" s="100">
        <f>+'GERENCIAMIENTO Y MERCADO'!G48</f>
        <v>3</v>
      </c>
      <c r="F24" s="119">
        <f t="shared" si="1"/>
        <v>1</v>
      </c>
      <c r="G24" s="5"/>
      <c r="I24" s="5"/>
    </row>
    <row r="25" spans="1:15" ht="15.75" x14ac:dyDescent="0.25">
      <c r="A25" s="5"/>
      <c r="B25" s="10" t="s">
        <v>200</v>
      </c>
      <c r="C25" s="106"/>
      <c r="D25" s="17"/>
      <c r="E25" s="100">
        <f>+'GERENCIAMIENTO Y MERCADO'!C53</f>
        <v>3</v>
      </c>
      <c r="F25" s="119">
        <f t="shared" si="1"/>
        <v>1</v>
      </c>
      <c r="G25" s="297"/>
      <c r="I25" s="5"/>
    </row>
    <row r="26" spans="1:15" ht="15.75" x14ac:dyDescent="0.25">
      <c r="A26" s="5"/>
      <c r="B26" s="10" t="s">
        <v>201</v>
      </c>
      <c r="C26" s="106"/>
      <c r="D26" s="17"/>
      <c r="E26" s="100">
        <f>+'GERENCIAMIENTO Y MERCADO'!G53</f>
        <v>5</v>
      </c>
      <c r="F26" s="119">
        <f t="shared" si="1"/>
        <v>1.66</v>
      </c>
      <c r="G26" s="5"/>
      <c r="I26" s="5"/>
    </row>
    <row r="27" spans="1:15" ht="15.75" x14ac:dyDescent="0.25">
      <c r="A27" s="5"/>
      <c r="B27" s="10" t="s">
        <v>209</v>
      </c>
      <c r="C27" s="106"/>
      <c r="D27" s="17"/>
      <c r="E27" s="100">
        <f>+'GERENCIAMIENTO Y MERCADO'!C59</f>
        <v>3</v>
      </c>
      <c r="F27" s="119">
        <f t="shared" si="1"/>
        <v>1</v>
      </c>
      <c r="G27" s="5"/>
      <c r="I27" s="5"/>
    </row>
    <row r="28" spans="1:15" ht="15.75" x14ac:dyDescent="0.25">
      <c r="A28" s="5"/>
      <c r="B28" s="10" t="s">
        <v>210</v>
      </c>
      <c r="C28" s="106"/>
      <c r="D28" s="17"/>
      <c r="E28" s="100">
        <f>+'GERENCIAMIENTO Y MERCADO'!G59</f>
        <v>3</v>
      </c>
      <c r="F28" s="119">
        <f t="shared" si="1"/>
        <v>1</v>
      </c>
      <c r="G28" s="297"/>
      <c r="I28" s="5"/>
    </row>
    <row r="29" spans="1:15" ht="15.75" x14ac:dyDescent="0.25">
      <c r="A29" s="5"/>
      <c r="B29" s="10"/>
      <c r="C29" s="106"/>
      <c r="D29" s="17"/>
      <c r="E29" s="98"/>
      <c r="F29" s="121"/>
      <c r="G29" s="5"/>
      <c r="I29" s="5"/>
    </row>
    <row r="30" spans="1:15" ht="15.75" x14ac:dyDescent="0.25">
      <c r="A30" s="5"/>
      <c r="B30" s="7" t="s">
        <v>317</v>
      </c>
      <c r="C30" s="105">
        <v>10</v>
      </c>
      <c r="D30" s="14"/>
      <c r="E30" s="98"/>
      <c r="F30" s="122"/>
      <c r="G30" s="5"/>
      <c r="I30" s="5"/>
      <c r="K30" s="2">
        <f>30/6</f>
        <v>5</v>
      </c>
    </row>
    <row r="31" spans="1:15" ht="15.75" x14ac:dyDescent="0.25">
      <c r="A31" s="5"/>
      <c r="B31" s="10" t="s">
        <v>318</v>
      </c>
      <c r="C31" s="106"/>
      <c r="D31" s="17"/>
      <c r="E31" s="100">
        <f>+'ANALISIS DE RATIOS '!E119</f>
        <v>2</v>
      </c>
      <c r="F31" s="119">
        <f>IF(E31=5,3.33,IF(E31=4,2.66,IF(E31=3,2,IF(E31=2,1.33,IF(E31=1,0.66,FALSE)))))</f>
        <v>1.33</v>
      </c>
      <c r="G31" s="297"/>
      <c r="H31" s="5">
        <f>30/5</f>
        <v>6</v>
      </c>
      <c r="I31" s="5"/>
    </row>
    <row r="32" spans="1:15" ht="15.75" x14ac:dyDescent="0.25">
      <c r="A32" s="5"/>
      <c r="B32" s="10" t="s">
        <v>319</v>
      </c>
      <c r="C32" s="106"/>
      <c r="D32" s="17"/>
      <c r="E32" s="100">
        <f>+'ANALISIS DE RATIOS '!E121</f>
        <v>3</v>
      </c>
      <c r="F32" s="119">
        <f>IF(E32=5,3.33,IF(E32=4,2.66,IF(E32=3,2,IF(E32=2,1.33,IF(E32=1,0.66,FALSE)))))</f>
        <v>2</v>
      </c>
      <c r="G32" s="297"/>
      <c r="H32" s="2">
        <f>+H35*4</f>
        <v>4.8</v>
      </c>
      <c r="I32" s="5">
        <f>+H35*5</f>
        <v>6</v>
      </c>
    </row>
    <row r="33" spans="1:14" ht="15.75" x14ac:dyDescent="0.25">
      <c r="A33" s="5"/>
      <c r="B33" s="10" t="s">
        <v>320</v>
      </c>
      <c r="C33" s="106"/>
      <c r="D33" s="17"/>
      <c r="E33" s="100">
        <f>+'ANALISIS DE RATIOS '!E123</f>
        <v>4</v>
      </c>
      <c r="F33" s="119">
        <f>IF(E33=5,3.33,IF(E33=4,2.66,IF(E33=3,2,IF(E33=2,1.33,IF(E33=1,0.66,FALSE)))))</f>
        <v>2.66</v>
      </c>
      <c r="G33" s="297"/>
      <c r="H33" s="2">
        <f>+H35*3</f>
        <v>3.5999999999999996</v>
      </c>
      <c r="I33" s="5"/>
    </row>
    <row r="34" spans="1:14" ht="15.75" x14ac:dyDescent="0.25">
      <c r="A34" s="5"/>
      <c r="B34" s="10"/>
      <c r="C34" s="104"/>
      <c r="D34" s="17"/>
      <c r="E34" s="100"/>
      <c r="F34" s="121"/>
      <c r="G34" s="5"/>
      <c r="H34" s="2">
        <f>+H35*2</f>
        <v>2.4</v>
      </c>
      <c r="I34" s="5"/>
    </row>
    <row r="35" spans="1:14" ht="15.75" x14ac:dyDescent="0.25">
      <c r="A35" s="5"/>
      <c r="B35" s="10"/>
      <c r="C35" s="104"/>
      <c r="D35" s="17"/>
      <c r="E35" s="100"/>
      <c r="F35" s="121"/>
      <c r="G35" s="5"/>
      <c r="H35" s="2">
        <f>+H31/5</f>
        <v>1.2</v>
      </c>
      <c r="I35" s="5"/>
    </row>
    <row r="36" spans="1:14" ht="15.75" x14ac:dyDescent="0.25">
      <c r="A36" s="5"/>
      <c r="B36" s="7" t="s">
        <v>321</v>
      </c>
      <c r="C36" s="105">
        <v>30</v>
      </c>
      <c r="D36" s="14"/>
      <c r="E36" s="98"/>
      <c r="F36" s="122"/>
      <c r="G36" s="5"/>
      <c r="H36" s="5"/>
      <c r="I36" s="5"/>
    </row>
    <row r="37" spans="1:14" ht="15.75" x14ac:dyDescent="0.25">
      <c r="A37" s="5"/>
      <c r="B37" s="10" t="s">
        <v>248</v>
      </c>
      <c r="C37" s="106"/>
      <c r="D37" s="17">
        <v>20</v>
      </c>
      <c r="E37" s="100">
        <f>+'ANALISIS FFPROYECTADO '!C74</f>
        <v>3</v>
      </c>
      <c r="F37" s="119">
        <f>IF(E37=5,6,IF(E37=4,4.8,IF(E37=3,3.6,IF(E37=2,2.4,IF(E37=1,1.2,FALSE)))))</f>
        <v>3.6</v>
      </c>
      <c r="G37" s="5"/>
      <c r="I37" s="5"/>
    </row>
    <row r="38" spans="1:14" ht="15.75" x14ac:dyDescent="0.25">
      <c r="A38" s="5"/>
      <c r="B38" s="10" t="s">
        <v>249</v>
      </c>
      <c r="C38" s="106"/>
      <c r="D38" s="17">
        <v>30</v>
      </c>
      <c r="E38" s="100">
        <f>+'ANALISIS FFPROYECTADO '!G74</f>
        <v>3</v>
      </c>
      <c r="F38" s="119">
        <f>IF(E38=5,6,IF(E38=4,4.8,IF(E38=3,3.6,IF(E38=2,2.4,IF(E38=1,1.2,FALSE)))))</f>
        <v>3.6</v>
      </c>
      <c r="G38" s="5"/>
      <c r="I38" s="5">
        <v>6</v>
      </c>
      <c r="J38" s="2">
        <v>30</v>
      </c>
    </row>
    <row r="39" spans="1:14" ht="15.75" x14ac:dyDescent="0.25">
      <c r="A39" s="5"/>
      <c r="B39" s="10" t="s">
        <v>250</v>
      </c>
      <c r="C39" s="106"/>
      <c r="D39" s="17">
        <v>60</v>
      </c>
      <c r="E39" s="100">
        <f>+'ANALISIS FFPROYECTADO '!C77</f>
        <v>5</v>
      </c>
      <c r="F39" s="119">
        <f>IF(E39=5,6,IF(E39=4,4.8,IF(E39=3,3.6,IF(E39=2,2.4,IF(E39=1,1.2,FALSE)))))</f>
        <v>6</v>
      </c>
      <c r="G39" s="5"/>
      <c r="I39" s="5">
        <v>4.8</v>
      </c>
      <c r="J39" s="2">
        <f>+(I39*$J$38)/6</f>
        <v>24</v>
      </c>
    </row>
    <row r="40" spans="1:14" ht="15.75" x14ac:dyDescent="0.25">
      <c r="A40" s="5"/>
      <c r="B40" s="10" t="s">
        <v>251</v>
      </c>
      <c r="C40" s="104"/>
      <c r="D40" s="17">
        <v>90</v>
      </c>
      <c r="E40" s="100">
        <f>+'ANALISIS FFPROYECTADO '!G77</f>
        <v>5</v>
      </c>
      <c r="F40" s="119">
        <f>IF(E40=5,6,IF(E40=4,4.8,IF(E40=3,3.6,IF(E40=2,2.4,IF(E40=1,1.2,FALSE)))))</f>
        <v>6</v>
      </c>
      <c r="G40" s="5"/>
      <c r="I40" s="5">
        <v>3.5999999999999996</v>
      </c>
      <c r="J40" s="2">
        <f>+(I40*$J$38)/6</f>
        <v>17.999999999999996</v>
      </c>
    </row>
    <row r="41" spans="1:14" ht="15.75" x14ac:dyDescent="0.25">
      <c r="A41" s="5"/>
      <c r="B41" s="10" t="s">
        <v>252</v>
      </c>
      <c r="C41" s="104"/>
      <c r="D41" s="17">
        <v>100</v>
      </c>
      <c r="E41" s="100">
        <f>+'ANALISIS FFPROYECTADO '!C81</f>
        <v>3</v>
      </c>
      <c r="F41" s="119">
        <f>IF(E41=5,6,IF(E41=4,4.8,IF(E41=3,3.6,IF(E41=2,2.4,IF(E41=1,1.2,FALSE)))))</f>
        <v>3.6</v>
      </c>
      <c r="G41" s="5"/>
      <c r="I41" s="5">
        <v>2.4</v>
      </c>
      <c r="J41" s="2">
        <f>+(I41*$J$38)/6</f>
        <v>12</v>
      </c>
    </row>
    <row r="42" spans="1:14" ht="15.75" x14ac:dyDescent="0.25">
      <c r="A42" s="5"/>
      <c r="B42" s="302"/>
      <c r="C42" s="104"/>
      <c r="D42" s="17"/>
      <c r="E42" s="100"/>
      <c r="F42" s="119"/>
      <c r="G42" s="5"/>
      <c r="I42" s="5">
        <v>1.2</v>
      </c>
      <c r="J42" s="2">
        <f>+(I42*$J$38)/6</f>
        <v>6</v>
      </c>
    </row>
    <row r="43" spans="1:14" ht="15.75" x14ac:dyDescent="0.25">
      <c r="A43" s="5"/>
      <c r="B43" s="10"/>
      <c r="C43" s="104"/>
      <c r="D43" s="16"/>
      <c r="E43" s="101"/>
      <c r="F43" s="121"/>
      <c r="G43" s="5"/>
      <c r="H43" s="5"/>
      <c r="I43" s="5"/>
    </row>
    <row r="44" spans="1:14" ht="19.5" customHeight="1" x14ac:dyDescent="0.25">
      <c r="A44" s="3"/>
      <c r="B44" s="11" t="s">
        <v>79</v>
      </c>
      <c r="C44" s="110">
        <f>SUM(C4:C43)</f>
        <v>100</v>
      </c>
      <c r="D44" s="12"/>
      <c r="E44" s="95"/>
      <c r="F44" s="123">
        <f>SUM(F4:F43)</f>
        <v>65.759999999999977</v>
      </c>
      <c r="G44" s="3"/>
      <c r="I44" s="3"/>
      <c r="J44" s="3"/>
      <c r="K44" s="3"/>
      <c r="L44" s="3"/>
      <c r="M44" s="3"/>
      <c r="N44" s="3"/>
    </row>
    <row r="45" spans="1:14" s="2" customFormat="1" ht="15.75" x14ac:dyDescent="0.25">
      <c r="A45" s="3"/>
      <c r="B45" s="3"/>
      <c r="C45" s="143"/>
      <c r="D45" s="3"/>
      <c r="E45" s="144"/>
      <c r="F45" s="145"/>
      <c r="G45" s="3"/>
      <c r="I45" s="3">
        <v>5</v>
      </c>
      <c r="J45" s="3">
        <v>30</v>
      </c>
      <c r="K45" s="3"/>
      <c r="L45" s="3"/>
      <c r="M45" s="3"/>
      <c r="N45" s="3"/>
    </row>
    <row r="46" spans="1:14" s="2" customFormat="1" ht="15.75" x14ac:dyDescent="0.25">
      <c r="A46" s="3"/>
      <c r="B46" s="3"/>
      <c r="C46" s="143"/>
      <c r="D46" s="3"/>
      <c r="E46" s="144"/>
      <c r="F46" s="145"/>
      <c r="G46" s="3"/>
      <c r="H46" s="3"/>
      <c r="I46" s="3"/>
      <c r="J46" s="3"/>
      <c r="K46" s="3"/>
      <c r="L46" s="3"/>
      <c r="M46" s="3"/>
      <c r="N46" s="3"/>
    </row>
    <row r="47" spans="1:14" s="2" customFormat="1" ht="15.75" x14ac:dyDescent="0.25">
      <c r="A47" s="3"/>
      <c r="C47" s="146"/>
      <c r="D47" s="3"/>
      <c r="E47" s="144"/>
      <c r="F47" s="145"/>
      <c r="G47" s="3"/>
      <c r="H47" s="3"/>
      <c r="I47" s="3"/>
      <c r="J47" s="3"/>
      <c r="K47" s="3"/>
      <c r="L47" s="3"/>
      <c r="M47" s="3"/>
      <c r="N47" s="3"/>
    </row>
    <row r="48" spans="1:14" ht="15.75" x14ac:dyDescent="0.25">
      <c r="A48" s="3"/>
      <c r="B48" s="127" t="s">
        <v>322</v>
      </c>
      <c r="C48" s="128" t="s">
        <v>323</v>
      </c>
      <c r="D48" s="667" t="s">
        <v>324</v>
      </c>
      <c r="E48" s="668"/>
      <c r="F48" s="669"/>
      <c r="G48" s="3"/>
      <c r="H48" s="3"/>
      <c r="I48" s="3"/>
      <c r="J48" s="3"/>
      <c r="K48" s="3"/>
      <c r="L48" s="3"/>
      <c r="M48" s="3"/>
      <c r="N48" s="3"/>
    </row>
    <row r="49" spans="1:31" ht="15.75" customHeight="1" x14ac:dyDescent="0.25">
      <c r="A49" s="3"/>
      <c r="B49" s="131" t="s">
        <v>325</v>
      </c>
      <c r="C49" s="132" t="s">
        <v>326</v>
      </c>
      <c r="D49" s="156"/>
      <c r="E49" s="157" t="s">
        <v>327</v>
      </c>
      <c r="F49" s="158"/>
      <c r="G49" s="3"/>
      <c r="H49" s="3"/>
      <c r="I49" s="3"/>
      <c r="J49" s="3"/>
      <c r="K49" s="3"/>
      <c r="L49" s="3"/>
      <c r="M49" s="3"/>
      <c r="N49" s="148"/>
    </row>
    <row r="50" spans="1:31" s="155" customFormat="1" ht="51.75" customHeight="1" x14ac:dyDescent="0.25">
      <c r="A50" s="150"/>
      <c r="B50" s="151" t="s">
        <v>328</v>
      </c>
      <c r="C50" s="152" t="s">
        <v>329</v>
      </c>
      <c r="D50" s="159"/>
      <c r="E50" s="675" t="s">
        <v>330</v>
      </c>
      <c r="F50" s="676"/>
      <c r="G50" s="150"/>
      <c r="H50" s="150"/>
      <c r="I50" s="150"/>
      <c r="J50" s="150"/>
      <c r="K50" s="150"/>
      <c r="L50" s="150"/>
      <c r="M50" s="150"/>
      <c r="N50" s="153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</row>
    <row r="51" spans="1:31" ht="15.75" x14ac:dyDescent="0.25">
      <c r="A51" s="3"/>
      <c r="B51" s="133" t="s">
        <v>331</v>
      </c>
      <c r="C51" s="134" t="s">
        <v>332</v>
      </c>
      <c r="D51" s="670" t="s">
        <v>333</v>
      </c>
      <c r="E51" s="671"/>
      <c r="F51" s="672"/>
      <c r="G51" s="3"/>
      <c r="H51" s="3"/>
      <c r="I51" s="3"/>
      <c r="J51" s="3"/>
      <c r="K51" s="3"/>
      <c r="L51" s="3"/>
      <c r="M51" s="3"/>
      <c r="N51" s="3"/>
    </row>
    <row r="52" spans="1:31" ht="15.75" x14ac:dyDescent="0.25">
      <c r="A52" s="3"/>
      <c r="B52" s="129" t="s">
        <v>334</v>
      </c>
      <c r="C52" s="130" t="s">
        <v>335</v>
      </c>
      <c r="D52" s="661" t="s">
        <v>333</v>
      </c>
      <c r="E52" s="662"/>
      <c r="F52" s="663"/>
      <c r="G52" s="3"/>
      <c r="H52" s="3"/>
      <c r="I52" s="3"/>
      <c r="J52" s="3"/>
      <c r="K52" s="3"/>
      <c r="L52" s="3"/>
      <c r="M52" s="3"/>
      <c r="N52" s="148"/>
    </row>
    <row r="53" spans="1:31" ht="15.75" x14ac:dyDescent="0.25">
      <c r="A53" s="3"/>
      <c r="B53" s="135" t="s">
        <v>336</v>
      </c>
      <c r="C53" s="136" t="s">
        <v>337</v>
      </c>
      <c r="D53" s="664" t="s">
        <v>333</v>
      </c>
      <c r="E53" s="665"/>
      <c r="F53" s="666"/>
      <c r="G53" s="3"/>
      <c r="H53" s="3"/>
      <c r="I53" s="3"/>
      <c r="J53" s="3"/>
      <c r="K53" s="3"/>
      <c r="L53" s="3"/>
      <c r="M53" s="3"/>
      <c r="N53" s="149"/>
    </row>
    <row r="54" spans="1:31" s="2" customFormat="1" ht="15.75" x14ac:dyDescent="0.25">
      <c r="A54" s="3"/>
      <c r="B54" s="3"/>
      <c r="C54" s="143"/>
      <c r="D54" s="3"/>
      <c r="E54" s="144"/>
      <c r="F54" s="145"/>
      <c r="G54" s="3"/>
      <c r="H54" s="3"/>
      <c r="I54" s="3"/>
      <c r="J54" s="3"/>
      <c r="K54" s="3"/>
      <c r="L54" s="3"/>
      <c r="M54" s="3"/>
      <c r="N54" s="3"/>
    </row>
    <row r="55" spans="1:31" s="2" customFormat="1" ht="15.75" x14ac:dyDescent="0.25">
      <c r="A55" s="3"/>
      <c r="B55" s="3"/>
      <c r="C55" s="143"/>
      <c r="D55" s="3"/>
      <c r="E55" s="144"/>
      <c r="F55" s="145"/>
      <c r="G55" s="3"/>
      <c r="H55" s="3"/>
      <c r="I55" s="3"/>
      <c r="J55" s="3"/>
      <c r="K55" s="3"/>
      <c r="L55" s="3"/>
      <c r="M55" s="3"/>
      <c r="N55" s="3"/>
    </row>
    <row r="56" spans="1:31" s="2" customFormat="1" ht="15.75" x14ac:dyDescent="0.25">
      <c r="A56" s="3"/>
      <c r="D56" s="3"/>
      <c r="E56" s="144"/>
      <c r="F56" s="145"/>
      <c r="G56" s="3"/>
      <c r="H56" s="3"/>
      <c r="I56" s="3"/>
      <c r="J56" s="3"/>
      <c r="K56" s="3"/>
      <c r="L56" s="3"/>
      <c r="M56" s="3"/>
      <c r="N56" s="3"/>
    </row>
    <row r="57" spans="1:31" s="2" customFormat="1" ht="15.75" x14ac:dyDescent="0.25">
      <c r="A57" s="3"/>
      <c r="D57" s="3"/>
      <c r="E57" s="144"/>
      <c r="F57" s="145"/>
      <c r="G57" s="3"/>
      <c r="H57" s="3"/>
      <c r="I57" s="3"/>
      <c r="J57" s="3"/>
      <c r="K57" s="3"/>
      <c r="L57" s="3"/>
      <c r="M57" s="3"/>
      <c r="N57" s="3"/>
    </row>
    <row r="58" spans="1:31" s="2" customFormat="1" ht="15.75" x14ac:dyDescent="0.25">
      <c r="A58" s="3"/>
      <c r="D58" s="3"/>
      <c r="E58" s="144"/>
      <c r="F58" s="145"/>
      <c r="G58" s="3"/>
      <c r="H58" s="3"/>
      <c r="I58" s="3"/>
      <c r="J58" s="3"/>
      <c r="K58" s="3"/>
      <c r="L58" s="3"/>
      <c r="M58" s="3"/>
      <c r="N58" s="3"/>
    </row>
    <row r="59" spans="1:31" s="2" customFormat="1" ht="15.75" x14ac:dyDescent="0.25">
      <c r="A59" s="3"/>
      <c r="D59" s="3"/>
      <c r="E59" s="144"/>
      <c r="F59" s="147"/>
      <c r="G59" s="3"/>
      <c r="H59" s="3"/>
      <c r="I59" s="3"/>
      <c r="J59" s="3"/>
      <c r="K59" s="3"/>
      <c r="L59" s="3"/>
      <c r="M59" s="3"/>
      <c r="N59" s="3"/>
    </row>
    <row r="60" spans="1:31" s="2" customFormat="1" ht="15.75" x14ac:dyDescent="0.25">
      <c r="A60" s="3"/>
      <c r="B60" s="3"/>
      <c r="C60" s="143"/>
      <c r="D60" s="3"/>
      <c r="E60" s="144"/>
      <c r="F60" s="145"/>
      <c r="G60" s="3"/>
      <c r="H60" s="3"/>
      <c r="I60" s="3"/>
      <c r="J60" s="3"/>
      <c r="K60" s="3"/>
      <c r="L60" s="3"/>
      <c r="M60" s="3"/>
      <c r="N60" s="3"/>
    </row>
    <row r="61" spans="1:31" s="2" customFormat="1" ht="15.75" x14ac:dyDescent="0.25">
      <c r="A61" s="3"/>
      <c r="B61" s="3"/>
      <c r="C61" s="143"/>
      <c r="D61" s="3"/>
      <c r="E61" s="144"/>
      <c r="F61" s="145"/>
      <c r="G61" s="3"/>
      <c r="H61" s="3"/>
      <c r="I61" s="3"/>
      <c r="J61" s="3"/>
      <c r="K61" s="3"/>
      <c r="L61" s="3"/>
      <c r="M61" s="3"/>
      <c r="N61" s="3"/>
    </row>
    <row r="62" spans="1:31" s="2" customFormat="1" ht="15.75" x14ac:dyDescent="0.25">
      <c r="A62" s="3"/>
      <c r="B62" s="3"/>
      <c r="C62" s="143"/>
      <c r="D62" s="3"/>
      <c r="E62" s="144"/>
      <c r="F62" s="145"/>
      <c r="G62" s="3"/>
      <c r="H62" s="3"/>
      <c r="I62" s="3"/>
      <c r="J62" s="3"/>
      <c r="K62" s="3"/>
      <c r="L62" s="3"/>
      <c r="M62" s="3"/>
      <c r="N62" s="3"/>
    </row>
    <row r="63" spans="1:31" s="2" customFormat="1" ht="15.75" x14ac:dyDescent="0.25">
      <c r="A63" s="3"/>
      <c r="B63" s="3"/>
      <c r="C63" s="143"/>
      <c r="D63" s="3"/>
      <c r="E63" s="144"/>
      <c r="F63" s="145"/>
      <c r="G63" s="3"/>
      <c r="H63" s="3"/>
      <c r="I63" s="3"/>
      <c r="J63" s="3"/>
      <c r="K63" s="3"/>
      <c r="L63" s="3"/>
      <c r="M63" s="3"/>
      <c r="N63" s="3"/>
    </row>
    <row r="64" spans="1:31" s="2" customFormat="1" ht="15.75" x14ac:dyDescent="0.25">
      <c r="A64" s="3"/>
      <c r="B64" s="3"/>
      <c r="C64" s="143"/>
      <c r="D64" s="3"/>
      <c r="E64" s="144"/>
      <c r="F64" s="145"/>
      <c r="G64" s="3"/>
      <c r="H64" s="3"/>
      <c r="I64" s="3"/>
      <c r="J64" s="3"/>
      <c r="K64" s="3"/>
      <c r="L64" s="3"/>
      <c r="M64" s="3"/>
      <c r="N64" s="3"/>
    </row>
    <row r="65" spans="1:14" s="2" customFormat="1" ht="15.75" x14ac:dyDescent="0.25">
      <c r="A65" s="3"/>
      <c r="B65" s="3"/>
      <c r="C65" s="143"/>
      <c r="D65" s="3"/>
      <c r="E65" s="144"/>
      <c r="F65" s="145"/>
      <c r="G65" s="3"/>
      <c r="H65" s="3"/>
      <c r="I65" s="3"/>
      <c r="J65" s="3"/>
      <c r="K65" s="3"/>
      <c r="L65" s="3"/>
      <c r="M65" s="3"/>
      <c r="N65" s="3"/>
    </row>
    <row r="66" spans="1:14" s="2" customFormat="1" ht="15.75" x14ac:dyDescent="0.25">
      <c r="A66" s="3"/>
      <c r="B66" s="3"/>
      <c r="C66" s="143"/>
      <c r="D66" s="3"/>
      <c r="E66" s="144"/>
      <c r="F66" s="145"/>
      <c r="G66" s="3"/>
      <c r="H66" s="3"/>
      <c r="I66" s="3"/>
      <c r="J66" s="3"/>
      <c r="K66" s="3"/>
      <c r="L66" s="3"/>
      <c r="M66" s="3"/>
      <c r="N66" s="3"/>
    </row>
    <row r="67" spans="1:14" s="2" customFormat="1" ht="15.75" x14ac:dyDescent="0.25">
      <c r="A67" s="3"/>
      <c r="B67" s="3"/>
      <c r="C67" s="143"/>
      <c r="D67" s="3"/>
      <c r="E67" s="144"/>
      <c r="F67" s="145"/>
      <c r="G67" s="3"/>
      <c r="H67" s="3"/>
      <c r="I67" s="3"/>
      <c r="J67" s="3"/>
      <c r="K67" s="3"/>
      <c r="L67" s="3"/>
      <c r="M67" s="3"/>
      <c r="N67" s="3"/>
    </row>
    <row r="68" spans="1:14" s="2" customFormat="1" ht="15.75" x14ac:dyDescent="0.25">
      <c r="A68" s="3"/>
      <c r="B68" s="3"/>
      <c r="C68" s="143"/>
      <c r="D68" s="3"/>
      <c r="E68" s="144"/>
      <c r="F68" s="145"/>
      <c r="G68" s="3"/>
      <c r="H68" s="3"/>
      <c r="I68" s="3"/>
      <c r="J68" s="3"/>
      <c r="K68" s="3"/>
      <c r="L68" s="3"/>
      <c r="M68" s="3"/>
      <c r="N68" s="3"/>
    </row>
    <row r="69" spans="1:14" s="2" customFormat="1" ht="15.75" x14ac:dyDescent="0.25">
      <c r="A69" s="3"/>
      <c r="B69" s="3"/>
      <c r="C69" s="143"/>
      <c r="D69" s="3"/>
      <c r="E69" s="144"/>
      <c r="F69" s="145"/>
      <c r="G69" s="3"/>
      <c r="H69" s="3"/>
      <c r="I69" s="3"/>
      <c r="J69" s="3"/>
      <c r="K69" s="3"/>
      <c r="L69" s="3"/>
      <c r="M69" s="3"/>
      <c r="N69" s="3"/>
    </row>
    <row r="70" spans="1:14" s="2" customFormat="1" ht="15.75" x14ac:dyDescent="0.25">
      <c r="A70" s="3"/>
      <c r="B70" s="3"/>
      <c r="C70" s="143"/>
      <c r="D70" s="3"/>
      <c r="E70" s="144"/>
      <c r="F70" s="145"/>
      <c r="G70" s="3"/>
      <c r="H70" s="3"/>
      <c r="I70" s="3"/>
      <c r="J70" s="3"/>
      <c r="K70" s="3"/>
      <c r="L70" s="3"/>
      <c r="M70" s="3"/>
      <c r="N70" s="3"/>
    </row>
    <row r="71" spans="1:14" s="2" customFormat="1" ht="15.75" x14ac:dyDescent="0.25">
      <c r="A71" s="3"/>
      <c r="B71" s="3"/>
      <c r="C71" s="143"/>
      <c r="D71" s="3"/>
      <c r="E71" s="144"/>
      <c r="F71" s="145"/>
      <c r="G71" s="3"/>
      <c r="H71" s="3"/>
      <c r="I71" s="3"/>
      <c r="J71" s="3"/>
      <c r="K71" s="3"/>
      <c r="L71" s="3"/>
      <c r="M71" s="3"/>
      <c r="N71" s="3"/>
    </row>
    <row r="72" spans="1:14" s="2" customFormat="1" ht="15.75" x14ac:dyDescent="0.25">
      <c r="A72" s="3"/>
      <c r="B72" s="3"/>
      <c r="C72" s="143"/>
      <c r="D72" s="3"/>
      <c r="E72" s="144"/>
      <c r="F72" s="145"/>
      <c r="G72" s="3"/>
      <c r="H72" s="3"/>
      <c r="I72" s="3"/>
      <c r="J72" s="3"/>
      <c r="K72" s="3"/>
      <c r="L72" s="3"/>
      <c r="M72" s="3"/>
      <c r="N72" s="3"/>
    </row>
    <row r="73" spans="1:14" s="2" customFormat="1" ht="15.75" x14ac:dyDescent="0.25">
      <c r="A73" s="3"/>
      <c r="B73" s="3"/>
      <c r="C73" s="143"/>
      <c r="D73" s="3"/>
      <c r="E73" s="144"/>
      <c r="F73" s="145"/>
      <c r="G73" s="3"/>
      <c r="H73" s="3"/>
      <c r="I73" s="3"/>
      <c r="J73" s="3"/>
      <c r="K73" s="3"/>
      <c r="L73" s="3"/>
      <c r="M73" s="3"/>
      <c r="N73" s="3"/>
    </row>
    <row r="74" spans="1:14" s="2" customFormat="1" ht="15.75" x14ac:dyDescent="0.25">
      <c r="A74" s="3"/>
      <c r="B74" s="3"/>
      <c r="C74" s="143"/>
      <c r="D74" s="3"/>
      <c r="E74" s="144"/>
      <c r="F74" s="145"/>
      <c r="G74" s="3"/>
      <c r="H74" s="3"/>
      <c r="I74" s="3"/>
      <c r="J74" s="3"/>
      <c r="K74" s="3"/>
      <c r="L74" s="3"/>
      <c r="M74" s="3"/>
      <c r="N74" s="3"/>
    </row>
    <row r="75" spans="1:14" s="2" customFormat="1" ht="15.75" x14ac:dyDescent="0.25">
      <c r="A75" s="3"/>
      <c r="B75" s="3"/>
      <c r="C75" s="143"/>
      <c r="D75" s="3"/>
      <c r="E75" s="144"/>
      <c r="F75" s="145"/>
      <c r="G75" s="3"/>
      <c r="H75" s="3"/>
      <c r="I75" s="3"/>
      <c r="J75" s="3"/>
      <c r="K75" s="3"/>
      <c r="L75" s="3"/>
      <c r="M75" s="3"/>
      <c r="N75" s="3"/>
    </row>
    <row r="76" spans="1:14" s="2" customFormat="1" ht="15.75" x14ac:dyDescent="0.25">
      <c r="A76" s="3"/>
      <c r="B76" s="3"/>
      <c r="C76" s="143"/>
      <c r="D76" s="3"/>
      <c r="E76" s="144"/>
      <c r="F76" s="145"/>
      <c r="G76" s="3"/>
      <c r="H76" s="3"/>
      <c r="I76" s="3"/>
      <c r="J76" s="3"/>
      <c r="K76" s="3"/>
      <c r="L76" s="3"/>
      <c r="M76" s="3"/>
      <c r="N76" s="3"/>
    </row>
    <row r="77" spans="1:14" s="2" customFormat="1" ht="15.75" x14ac:dyDescent="0.25">
      <c r="A77" s="3"/>
      <c r="B77" s="3"/>
      <c r="C77" s="143"/>
      <c r="D77" s="3"/>
      <c r="E77" s="144"/>
      <c r="F77" s="145"/>
      <c r="G77" s="3"/>
      <c r="H77" s="3"/>
      <c r="I77" s="3"/>
      <c r="J77" s="3"/>
      <c r="K77" s="3"/>
      <c r="L77" s="3"/>
      <c r="M77" s="3"/>
      <c r="N77" s="3"/>
    </row>
    <row r="78" spans="1:14" s="2" customFormat="1" ht="15.75" x14ac:dyDescent="0.25">
      <c r="A78" s="3"/>
      <c r="B78" s="3"/>
      <c r="C78" s="143"/>
      <c r="D78" s="3"/>
      <c r="E78" s="144"/>
      <c r="F78" s="145"/>
      <c r="G78" s="3"/>
      <c r="H78" s="3"/>
      <c r="I78" s="3"/>
      <c r="J78" s="3"/>
      <c r="K78" s="3"/>
      <c r="L78" s="3"/>
      <c r="M78" s="3"/>
      <c r="N78" s="3"/>
    </row>
    <row r="79" spans="1:14" s="2" customFormat="1" ht="15.75" x14ac:dyDescent="0.25">
      <c r="A79" s="3"/>
      <c r="B79" s="3"/>
      <c r="C79" s="143"/>
      <c r="D79" s="3"/>
      <c r="E79" s="144"/>
      <c r="F79" s="145"/>
      <c r="G79" s="3"/>
      <c r="H79" s="3"/>
      <c r="I79" s="3"/>
      <c r="J79" s="3"/>
      <c r="K79" s="3"/>
      <c r="L79" s="3"/>
      <c r="M79" s="3"/>
      <c r="N79" s="3"/>
    </row>
    <row r="80" spans="1:14" s="2" customFormat="1" ht="15.75" x14ac:dyDescent="0.25">
      <c r="A80" s="3"/>
      <c r="B80" s="3"/>
      <c r="C80" s="143"/>
      <c r="D80" s="3"/>
      <c r="E80" s="144"/>
      <c r="F80" s="145"/>
      <c r="G80" s="3"/>
      <c r="H80" s="3"/>
      <c r="I80" s="3"/>
      <c r="J80" s="3"/>
      <c r="K80" s="3"/>
      <c r="L80" s="3"/>
      <c r="M80" s="3"/>
      <c r="N80" s="3"/>
    </row>
    <row r="81" spans="1:14" s="2" customFormat="1" ht="15.75" x14ac:dyDescent="0.25">
      <c r="A81" s="3"/>
      <c r="B81" s="3"/>
      <c r="C81" s="143"/>
      <c r="D81" s="3"/>
      <c r="E81" s="144"/>
      <c r="F81" s="145"/>
      <c r="G81" s="3"/>
      <c r="H81" s="3"/>
      <c r="I81" s="3"/>
      <c r="J81" s="3"/>
      <c r="K81" s="3"/>
      <c r="L81" s="3"/>
      <c r="M81" s="3"/>
      <c r="N81" s="3"/>
    </row>
    <row r="82" spans="1:14" s="2" customFormat="1" ht="15.75" x14ac:dyDescent="0.25">
      <c r="A82" s="3"/>
      <c r="B82" s="3"/>
      <c r="C82" s="143"/>
      <c r="D82" s="3"/>
      <c r="E82" s="144"/>
      <c r="F82" s="145"/>
      <c r="G82" s="3"/>
      <c r="H82" s="3"/>
      <c r="I82" s="3"/>
      <c r="J82" s="3"/>
      <c r="K82" s="3"/>
      <c r="L82" s="3"/>
      <c r="M82" s="3"/>
      <c r="N82" s="3"/>
    </row>
    <row r="83" spans="1:14" s="2" customFormat="1" ht="15.75" x14ac:dyDescent="0.25">
      <c r="A83" s="3"/>
      <c r="B83" s="3"/>
      <c r="C83" s="143"/>
      <c r="D83" s="3"/>
      <c r="E83" s="144"/>
      <c r="F83" s="145"/>
      <c r="G83" s="3"/>
      <c r="H83" s="3"/>
      <c r="I83" s="3"/>
      <c r="J83" s="3"/>
      <c r="K83" s="3"/>
      <c r="L83" s="3"/>
      <c r="M83" s="3"/>
      <c r="N83" s="3"/>
    </row>
    <row r="84" spans="1:14" s="2" customFormat="1" ht="15.75" x14ac:dyDescent="0.25">
      <c r="A84" s="3"/>
      <c r="B84" s="3"/>
      <c r="C84" s="143"/>
      <c r="D84" s="3"/>
      <c r="E84" s="144"/>
      <c r="F84" s="145"/>
      <c r="G84" s="3"/>
      <c r="H84" s="3"/>
      <c r="I84" s="3"/>
      <c r="J84" s="3"/>
      <c r="K84" s="3"/>
      <c r="L84" s="3"/>
      <c r="M84" s="3"/>
      <c r="N84" s="3"/>
    </row>
    <row r="85" spans="1:14" s="2" customFormat="1" ht="15.75" x14ac:dyDescent="0.25">
      <c r="A85" s="3"/>
      <c r="B85" s="3"/>
      <c r="C85" s="143"/>
      <c r="D85" s="3"/>
      <c r="E85" s="144"/>
      <c r="F85" s="145"/>
      <c r="G85" s="3"/>
      <c r="H85" s="3"/>
      <c r="I85" s="3"/>
      <c r="J85" s="3"/>
      <c r="K85" s="3"/>
      <c r="L85" s="3"/>
      <c r="M85" s="3"/>
      <c r="N85" s="3"/>
    </row>
    <row r="86" spans="1:14" s="2" customFormat="1" ht="15.75" x14ac:dyDescent="0.25">
      <c r="A86" s="3"/>
      <c r="B86" s="3"/>
      <c r="C86" s="143"/>
      <c r="D86" s="3"/>
      <c r="E86" s="144"/>
      <c r="F86" s="145"/>
      <c r="G86" s="3"/>
      <c r="H86" s="3"/>
      <c r="I86" s="3"/>
      <c r="J86" s="3"/>
      <c r="K86" s="3"/>
      <c r="L86" s="3"/>
      <c r="M86" s="3"/>
      <c r="N86" s="3"/>
    </row>
    <row r="87" spans="1:14" s="2" customFormat="1" ht="15.75" x14ac:dyDescent="0.25">
      <c r="A87" s="3"/>
      <c r="B87" s="3"/>
      <c r="C87" s="143"/>
      <c r="D87" s="3"/>
      <c r="E87" s="144"/>
      <c r="F87" s="145"/>
      <c r="G87" s="3"/>
      <c r="H87" s="3"/>
      <c r="I87" s="3"/>
      <c r="J87" s="3"/>
      <c r="K87" s="3"/>
      <c r="L87" s="3"/>
      <c r="M87" s="3"/>
      <c r="N87" s="3"/>
    </row>
    <row r="88" spans="1:14" s="2" customFormat="1" ht="15.75" x14ac:dyDescent="0.25">
      <c r="A88" s="3"/>
      <c r="B88" s="3"/>
      <c r="C88" s="143"/>
      <c r="D88" s="3"/>
      <c r="E88" s="144"/>
      <c r="F88" s="145"/>
      <c r="G88" s="3"/>
      <c r="H88" s="3"/>
      <c r="I88" s="3"/>
      <c r="J88" s="3"/>
      <c r="K88" s="3"/>
      <c r="L88" s="3"/>
      <c r="M88" s="3"/>
      <c r="N88" s="3"/>
    </row>
    <row r="89" spans="1:14" s="2" customFormat="1" ht="15.75" x14ac:dyDescent="0.25">
      <c r="A89" s="3"/>
      <c r="B89" s="3"/>
      <c r="C89" s="143"/>
      <c r="D89" s="3"/>
      <c r="E89" s="144"/>
      <c r="F89" s="145"/>
      <c r="G89" s="3"/>
      <c r="H89" s="3"/>
      <c r="I89" s="3"/>
      <c r="J89" s="3"/>
      <c r="K89" s="3"/>
      <c r="L89" s="3"/>
      <c r="M89" s="3"/>
      <c r="N89" s="3"/>
    </row>
    <row r="90" spans="1:14" s="2" customFormat="1" ht="15.75" x14ac:dyDescent="0.25">
      <c r="A90" s="3"/>
      <c r="B90" s="3"/>
      <c r="C90" s="143"/>
      <c r="D90" s="3"/>
      <c r="E90" s="144"/>
      <c r="F90" s="145"/>
      <c r="G90" s="3"/>
      <c r="H90" s="3"/>
      <c r="I90" s="3"/>
      <c r="J90" s="3"/>
      <c r="K90" s="3"/>
      <c r="L90" s="3"/>
      <c r="M90" s="3"/>
      <c r="N90" s="3"/>
    </row>
    <row r="91" spans="1:14" s="2" customFormat="1" ht="15.75" x14ac:dyDescent="0.25">
      <c r="A91" s="3"/>
      <c r="B91" s="3"/>
      <c r="C91" s="143"/>
      <c r="D91" s="3"/>
      <c r="E91" s="144"/>
      <c r="F91" s="145"/>
      <c r="G91" s="3"/>
      <c r="H91" s="3"/>
      <c r="I91" s="3"/>
      <c r="J91" s="3"/>
      <c r="K91" s="3"/>
      <c r="L91" s="3"/>
      <c r="M91" s="3"/>
      <c r="N91" s="3"/>
    </row>
    <row r="92" spans="1:14" s="2" customFormat="1" ht="15.75" x14ac:dyDescent="0.25">
      <c r="A92" s="3"/>
      <c r="B92" s="3"/>
      <c r="C92" s="143"/>
      <c r="D92" s="3"/>
      <c r="E92" s="144"/>
      <c r="F92" s="145"/>
      <c r="G92" s="3"/>
      <c r="H92" s="3"/>
      <c r="I92" s="3"/>
      <c r="J92" s="3"/>
      <c r="K92" s="3"/>
      <c r="L92" s="3"/>
      <c r="M92" s="3"/>
      <c r="N92" s="3"/>
    </row>
    <row r="93" spans="1:14" s="2" customFormat="1" ht="15.75" x14ac:dyDescent="0.25">
      <c r="A93" s="3"/>
      <c r="B93" s="3"/>
      <c r="C93" s="143"/>
      <c r="D93" s="3"/>
      <c r="E93" s="144"/>
      <c r="F93" s="145"/>
      <c r="G93" s="3"/>
      <c r="H93" s="3"/>
      <c r="I93" s="3"/>
      <c r="J93" s="3"/>
      <c r="K93" s="3"/>
      <c r="L93" s="3"/>
      <c r="M93" s="3"/>
      <c r="N93" s="3"/>
    </row>
    <row r="94" spans="1:14" s="2" customFormat="1" ht="15.75" x14ac:dyDescent="0.25">
      <c r="A94" s="3"/>
      <c r="B94" s="3"/>
      <c r="C94" s="143"/>
      <c r="D94" s="3"/>
      <c r="E94" s="144"/>
      <c r="F94" s="145"/>
      <c r="G94" s="3"/>
      <c r="H94" s="3"/>
      <c r="I94" s="3"/>
      <c r="J94" s="3"/>
      <c r="K94" s="3"/>
      <c r="L94" s="3"/>
      <c r="M94" s="3"/>
      <c r="N94" s="3"/>
    </row>
    <row r="95" spans="1:14" s="2" customFormat="1" ht="15.75" x14ac:dyDescent="0.25">
      <c r="A95" s="3"/>
      <c r="B95" s="3"/>
      <c r="C95" s="143"/>
      <c r="D95" s="3"/>
      <c r="E95" s="144"/>
      <c r="F95" s="145"/>
      <c r="G95" s="3"/>
      <c r="H95" s="3"/>
      <c r="I95" s="3"/>
      <c r="J95" s="3"/>
      <c r="K95" s="3"/>
      <c r="L95" s="3"/>
      <c r="M95" s="3"/>
      <c r="N95" s="3"/>
    </row>
    <row r="96" spans="1:14" s="2" customFormat="1" ht="15.75" x14ac:dyDescent="0.25">
      <c r="A96" s="3"/>
      <c r="B96" s="3"/>
      <c r="C96" s="143"/>
      <c r="D96" s="3"/>
      <c r="E96" s="144"/>
      <c r="F96" s="145"/>
      <c r="G96" s="3"/>
      <c r="H96" s="3"/>
      <c r="I96" s="3"/>
      <c r="J96" s="3"/>
      <c r="K96" s="3"/>
      <c r="L96" s="3"/>
      <c r="M96" s="3"/>
      <c r="N96" s="3"/>
    </row>
    <row r="97" spans="1:14" s="2" customFormat="1" ht="15.75" x14ac:dyDescent="0.25">
      <c r="A97" s="3"/>
      <c r="B97" s="3"/>
      <c r="C97" s="143"/>
      <c r="D97" s="3"/>
      <c r="E97" s="144"/>
      <c r="F97" s="145"/>
      <c r="G97" s="3"/>
      <c r="H97" s="3"/>
      <c r="I97" s="3"/>
      <c r="J97" s="3"/>
      <c r="K97" s="3"/>
      <c r="L97" s="3"/>
      <c r="M97" s="3"/>
      <c r="N97" s="3"/>
    </row>
    <row r="98" spans="1:14" s="2" customFormat="1" ht="15.75" x14ac:dyDescent="0.25">
      <c r="A98" s="3"/>
      <c r="B98" s="3"/>
      <c r="C98" s="143"/>
      <c r="D98" s="3"/>
      <c r="E98" s="144"/>
      <c r="F98" s="145"/>
      <c r="G98" s="3"/>
      <c r="H98" s="3"/>
      <c r="I98" s="3"/>
      <c r="J98" s="3"/>
      <c r="K98" s="3"/>
      <c r="L98" s="3"/>
      <c r="M98" s="3"/>
      <c r="N98" s="3"/>
    </row>
    <row r="99" spans="1:14" s="2" customFormat="1" ht="15.75" x14ac:dyDescent="0.25">
      <c r="A99" s="3"/>
      <c r="B99" s="3"/>
      <c r="C99" s="143"/>
      <c r="D99" s="3"/>
      <c r="E99" s="144"/>
      <c r="F99" s="145"/>
      <c r="G99" s="3"/>
      <c r="H99" s="3"/>
      <c r="I99" s="3"/>
      <c r="J99" s="3"/>
      <c r="K99" s="3"/>
      <c r="L99" s="3"/>
      <c r="M99" s="3"/>
      <c r="N99" s="3"/>
    </row>
    <row r="100" spans="1:14" s="2" customFormat="1" ht="15.75" x14ac:dyDescent="0.25">
      <c r="A100" s="3"/>
      <c r="B100" s="3"/>
      <c r="C100" s="143"/>
      <c r="D100" s="3"/>
      <c r="E100" s="144"/>
      <c r="F100" s="145"/>
      <c r="G100" s="3"/>
      <c r="H100" s="3"/>
      <c r="I100" s="3"/>
      <c r="J100" s="3"/>
      <c r="K100" s="3"/>
      <c r="L100" s="3"/>
      <c r="M100" s="3"/>
      <c r="N100" s="3"/>
    </row>
    <row r="101" spans="1:14" s="2" customFormat="1" ht="15.75" x14ac:dyDescent="0.25">
      <c r="A101" s="3"/>
      <c r="B101" s="3"/>
      <c r="C101" s="143"/>
      <c r="D101" s="3"/>
      <c r="E101" s="144"/>
      <c r="F101" s="145"/>
      <c r="G101" s="3"/>
      <c r="H101" s="3"/>
      <c r="I101" s="3"/>
      <c r="J101" s="3"/>
      <c r="K101" s="3"/>
      <c r="L101" s="3"/>
      <c r="M101" s="3"/>
      <c r="N101" s="3"/>
    </row>
    <row r="102" spans="1:14" s="2" customFormat="1" ht="15.75" x14ac:dyDescent="0.25">
      <c r="A102" s="3"/>
      <c r="B102" s="3"/>
      <c r="C102" s="143"/>
      <c r="D102" s="3"/>
      <c r="E102" s="144"/>
      <c r="F102" s="145"/>
      <c r="G102" s="3"/>
      <c r="H102" s="3"/>
      <c r="I102" s="3"/>
      <c r="J102" s="3"/>
      <c r="K102" s="3"/>
      <c r="L102" s="3"/>
      <c r="M102" s="3"/>
      <c r="N102" s="3"/>
    </row>
    <row r="103" spans="1:14" s="2" customFormat="1" ht="15.75" x14ac:dyDescent="0.25">
      <c r="A103" s="3"/>
      <c r="B103" s="3"/>
      <c r="C103" s="143"/>
      <c r="D103" s="3"/>
      <c r="E103" s="144"/>
      <c r="F103" s="145"/>
      <c r="G103" s="3"/>
      <c r="H103" s="3"/>
      <c r="I103" s="3"/>
      <c r="J103" s="3"/>
      <c r="K103" s="3"/>
      <c r="L103" s="3"/>
      <c r="M103" s="3"/>
      <c r="N103" s="3"/>
    </row>
    <row r="104" spans="1:14" s="2" customFormat="1" ht="15.75" x14ac:dyDescent="0.25">
      <c r="A104" s="3"/>
      <c r="B104" s="3"/>
      <c r="C104" s="143"/>
      <c r="D104" s="3"/>
      <c r="E104" s="144"/>
      <c r="F104" s="145"/>
      <c r="G104" s="3"/>
      <c r="H104" s="3"/>
      <c r="I104" s="3"/>
      <c r="J104" s="3"/>
      <c r="K104" s="3"/>
      <c r="L104" s="3"/>
      <c r="M104" s="3"/>
      <c r="N104" s="3"/>
    </row>
    <row r="105" spans="1:14" s="2" customFormat="1" ht="15.75" x14ac:dyDescent="0.25">
      <c r="A105" s="3"/>
      <c r="B105" s="3"/>
      <c r="C105" s="143"/>
      <c r="D105" s="3"/>
      <c r="E105" s="144"/>
      <c r="F105" s="145"/>
      <c r="G105" s="3"/>
      <c r="H105" s="3"/>
      <c r="I105" s="3"/>
      <c r="J105" s="3"/>
      <c r="K105" s="3"/>
      <c r="L105" s="3"/>
      <c r="M105" s="3"/>
      <c r="N105" s="3"/>
    </row>
    <row r="106" spans="1:14" ht="15.75" x14ac:dyDescent="0.25">
      <c r="A106" s="3"/>
      <c r="B106" s="4"/>
      <c r="C106" s="125"/>
      <c r="D106" s="4"/>
      <c r="E106" s="96"/>
      <c r="F106" s="126"/>
      <c r="G106" s="3"/>
      <c r="H106" s="3"/>
      <c r="I106" s="3"/>
      <c r="J106" s="3"/>
      <c r="K106" s="3"/>
      <c r="L106" s="3"/>
      <c r="M106" s="3"/>
      <c r="N106" s="3"/>
    </row>
    <row r="107" spans="1:14" ht="15.75" x14ac:dyDescent="0.25">
      <c r="A107" s="3"/>
      <c r="B107" s="4"/>
      <c r="C107" s="125"/>
      <c r="D107" s="4"/>
      <c r="E107" s="96"/>
      <c r="F107" s="126"/>
      <c r="G107" s="3"/>
      <c r="H107" s="3"/>
      <c r="I107" s="3"/>
      <c r="J107" s="3"/>
      <c r="K107" s="3"/>
      <c r="L107" s="3"/>
      <c r="M107" s="3"/>
      <c r="N107" s="3"/>
    </row>
    <row r="108" spans="1:14" ht="15.75" x14ac:dyDescent="0.25">
      <c r="A108" s="3"/>
      <c r="B108" s="4"/>
      <c r="C108" s="125"/>
      <c r="D108" s="4"/>
      <c r="E108" s="96"/>
      <c r="F108" s="126"/>
      <c r="G108" s="3"/>
      <c r="H108" s="3"/>
      <c r="I108" s="3"/>
      <c r="J108" s="3"/>
      <c r="K108" s="3"/>
      <c r="L108" s="3"/>
      <c r="M108" s="3"/>
      <c r="N108" s="3"/>
    </row>
    <row r="109" spans="1:14" ht="15.75" x14ac:dyDescent="0.25">
      <c r="A109" s="3"/>
      <c r="B109" s="4"/>
      <c r="C109" s="125"/>
      <c r="D109" s="4"/>
      <c r="E109" s="96"/>
      <c r="F109" s="126"/>
      <c r="G109" s="3"/>
      <c r="H109" s="3"/>
      <c r="I109" s="3"/>
      <c r="J109" s="3"/>
      <c r="K109" s="3"/>
      <c r="L109" s="3"/>
      <c r="M109" s="3"/>
      <c r="N109" s="3"/>
    </row>
    <row r="110" spans="1:14" ht="15.75" x14ac:dyDescent="0.25">
      <c r="A110" s="3"/>
      <c r="B110" s="4"/>
      <c r="C110" s="125"/>
      <c r="D110" s="4"/>
      <c r="E110" s="96"/>
      <c r="F110" s="126"/>
      <c r="G110" s="3"/>
      <c r="H110" s="3"/>
      <c r="I110" s="3"/>
      <c r="J110" s="3"/>
      <c r="K110" s="3"/>
      <c r="L110" s="3"/>
      <c r="M110" s="3"/>
      <c r="N110" s="3"/>
    </row>
    <row r="111" spans="1:14" ht="15.75" x14ac:dyDescent="0.25">
      <c r="A111" s="3"/>
      <c r="B111" s="4"/>
      <c r="C111" s="125"/>
      <c r="D111" s="4"/>
      <c r="E111" s="96"/>
      <c r="F111" s="126"/>
      <c r="G111" s="3"/>
      <c r="H111" s="3"/>
      <c r="I111" s="3"/>
      <c r="J111" s="3"/>
      <c r="K111" s="3"/>
      <c r="L111" s="3"/>
      <c r="M111" s="3"/>
      <c r="N111" s="3"/>
    </row>
    <row r="112" spans="1:14" ht="15.75" x14ac:dyDescent="0.25">
      <c r="A112" s="3"/>
      <c r="B112" s="4"/>
      <c r="C112" s="125"/>
      <c r="D112" s="4"/>
      <c r="E112" s="96"/>
      <c r="F112" s="126"/>
      <c r="G112" s="3"/>
      <c r="H112" s="3"/>
      <c r="I112" s="3"/>
      <c r="J112" s="3"/>
      <c r="K112" s="3"/>
      <c r="L112" s="3"/>
      <c r="M112" s="3"/>
      <c r="N112" s="3"/>
    </row>
    <row r="113" spans="1:14" ht="15.75" x14ac:dyDescent="0.25">
      <c r="A113" s="3"/>
      <c r="B113" s="4"/>
      <c r="C113" s="125"/>
      <c r="D113" s="4"/>
      <c r="E113" s="96"/>
      <c r="F113" s="126"/>
      <c r="G113" s="3"/>
      <c r="H113" s="3"/>
      <c r="I113" s="3"/>
      <c r="J113" s="3"/>
      <c r="K113" s="3"/>
      <c r="L113" s="3"/>
      <c r="M113" s="3"/>
      <c r="N113" s="3"/>
    </row>
    <row r="114" spans="1:14" ht="15.75" x14ac:dyDescent="0.25">
      <c r="A114" s="3"/>
      <c r="B114" s="4"/>
      <c r="C114" s="125"/>
      <c r="D114" s="4"/>
      <c r="E114" s="96"/>
      <c r="F114" s="126"/>
      <c r="G114" s="3"/>
      <c r="H114" s="3"/>
      <c r="I114" s="3"/>
      <c r="J114" s="3"/>
      <c r="K114" s="3"/>
      <c r="L114" s="3"/>
      <c r="M114" s="3"/>
      <c r="N114" s="3"/>
    </row>
    <row r="115" spans="1:14" ht="15.75" x14ac:dyDescent="0.25">
      <c r="A115" s="3"/>
      <c r="B115" s="4"/>
      <c r="C115" s="109"/>
      <c r="D115" s="4"/>
      <c r="E115" s="96"/>
      <c r="F115" s="124"/>
      <c r="G115" s="3"/>
      <c r="H115" s="3"/>
      <c r="I115" s="3"/>
      <c r="J115" s="3"/>
      <c r="K115" s="3"/>
      <c r="L115" s="3"/>
      <c r="M115" s="3"/>
      <c r="N115" s="3"/>
    </row>
  </sheetData>
  <sheetProtection algorithmName="SHA-512" hashValue="i3DB8H1iZtKJ03u4hN0tybCz9E+zQcv2nAKr4qKLFB0j49FgpdFi84K5HxauoUwdQ9hG9TKjd1c9WCrjIgD7RQ==" saltValue="3Iz/BLH3Y6A0d4lT2DYbZg==" spinCount="100000" sheet="1" objects="1" scenarios="1"/>
  <mergeCells count="6">
    <mergeCell ref="D52:F52"/>
    <mergeCell ref="D53:F53"/>
    <mergeCell ref="D48:F48"/>
    <mergeCell ref="D51:F51"/>
    <mergeCell ref="E3:F3"/>
    <mergeCell ref="E50:F50"/>
  </mergeCells>
  <dataValidations count="1">
    <dataValidation type="list" allowBlank="1" showInputMessage="1" showErrorMessage="1" sqref="E29 E22 E10:E15 E5:E8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7"/>
  <sheetViews>
    <sheetView tabSelected="1" workbookViewId="0">
      <selection activeCell="C7" sqref="C7"/>
    </sheetView>
  </sheetViews>
  <sheetFormatPr baseColWidth="10" defaultRowHeight="15" x14ac:dyDescent="0.25"/>
  <cols>
    <col min="1" max="1" width="6.42578125" customWidth="1"/>
    <col min="2" max="2" width="30.85546875" customWidth="1"/>
    <col min="3" max="3" width="98" customWidth="1"/>
  </cols>
  <sheetData>
    <row r="1" spans="1:3" ht="15.75" thickBot="1" x14ac:dyDescent="0.3"/>
    <row r="2" spans="1:3" ht="26.25" x14ac:dyDescent="0.4">
      <c r="B2" s="677" t="s">
        <v>419</v>
      </c>
      <c r="C2" s="678"/>
    </row>
    <row r="3" spans="1:3" ht="60" x14ac:dyDescent="0.25">
      <c r="A3" s="564">
        <v>1</v>
      </c>
      <c r="B3" s="570" t="s">
        <v>420</v>
      </c>
      <c r="C3" s="565" t="s">
        <v>421</v>
      </c>
    </row>
    <row r="4" spans="1:3" x14ac:dyDescent="0.25">
      <c r="A4" s="566">
        <v>2</v>
      </c>
      <c r="B4" s="571" t="s">
        <v>422</v>
      </c>
      <c r="C4" s="566" t="s">
        <v>423</v>
      </c>
    </row>
    <row r="5" spans="1:3" ht="30" x14ac:dyDescent="0.25">
      <c r="A5" s="567">
        <v>3</v>
      </c>
      <c r="B5" s="572" t="s">
        <v>424</v>
      </c>
      <c r="C5" s="568" t="s">
        <v>425</v>
      </c>
    </row>
    <row r="6" spans="1:3" x14ac:dyDescent="0.25">
      <c r="A6" s="569">
        <v>4</v>
      </c>
      <c r="B6" s="573" t="s">
        <v>426</v>
      </c>
      <c r="C6" s="569"/>
    </row>
    <row r="7" spans="1:3" x14ac:dyDescent="0.25">
      <c r="C7" t="s">
        <v>427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6"/>
  <sheetViews>
    <sheetView workbookViewId="0">
      <selection activeCell="C18" sqref="C18"/>
    </sheetView>
  </sheetViews>
  <sheetFormatPr baseColWidth="10" defaultColWidth="11.42578125" defaultRowHeight="15" x14ac:dyDescent="0.25"/>
  <cols>
    <col min="1" max="1" width="3.42578125" style="557" bestFit="1" customWidth="1"/>
    <col min="2" max="2" width="2.7109375" style="562" bestFit="1" customWidth="1"/>
    <col min="3" max="3" width="81.28515625" style="563" bestFit="1" customWidth="1"/>
    <col min="4" max="4" width="11.42578125" style="557"/>
    <col min="5" max="5" width="59.42578125" bestFit="1" customWidth="1"/>
    <col min="6" max="6" width="13.42578125" customWidth="1"/>
    <col min="8" max="8" width="0" hidden="1" customWidth="1"/>
  </cols>
  <sheetData>
    <row r="1" spans="1:8" x14ac:dyDescent="0.25">
      <c r="A1" s="530"/>
      <c r="B1" s="531" t="s">
        <v>394</v>
      </c>
      <c r="C1" s="532" t="s">
        <v>395</v>
      </c>
      <c r="D1" s="532" t="s">
        <v>396</v>
      </c>
      <c r="E1" s="533" t="s">
        <v>397</v>
      </c>
      <c r="H1" s="530" t="s">
        <v>398</v>
      </c>
    </row>
    <row r="2" spans="1:8" x14ac:dyDescent="0.25">
      <c r="A2" s="679" t="s">
        <v>399</v>
      </c>
      <c r="B2" s="534">
        <v>1</v>
      </c>
      <c r="C2" s="535" t="s">
        <v>400</v>
      </c>
      <c r="D2" s="536"/>
      <c r="E2" s="537"/>
      <c r="G2" s="396"/>
      <c r="H2" s="396" t="s">
        <v>401</v>
      </c>
    </row>
    <row r="3" spans="1:8" x14ac:dyDescent="0.25">
      <c r="A3" s="680"/>
      <c r="B3" s="538">
        <v>2</v>
      </c>
      <c r="C3" s="539" t="s">
        <v>402</v>
      </c>
      <c r="D3" s="540"/>
      <c r="E3" s="541"/>
      <c r="F3" s="542"/>
      <c r="G3" s="396"/>
      <c r="H3" s="396" t="s">
        <v>403</v>
      </c>
    </row>
    <row r="4" spans="1:8" ht="25.5" x14ac:dyDescent="0.25">
      <c r="A4" s="681" t="s">
        <v>404</v>
      </c>
      <c r="B4" s="543">
        <v>3</v>
      </c>
      <c r="C4" s="544" t="s">
        <v>405</v>
      </c>
      <c r="D4" s="536"/>
      <c r="E4" s="545"/>
      <c r="F4" s="396"/>
      <c r="G4" s="396"/>
      <c r="H4" s="396" t="s">
        <v>406</v>
      </c>
    </row>
    <row r="5" spans="1:8" x14ac:dyDescent="0.25">
      <c r="A5" s="682"/>
      <c r="B5" s="546">
        <v>4</v>
      </c>
      <c r="C5" s="547" t="s">
        <v>418</v>
      </c>
      <c r="D5" s="548"/>
      <c r="E5" s="545"/>
      <c r="F5" s="396"/>
      <c r="G5" s="396"/>
      <c r="H5" s="396"/>
    </row>
    <row r="6" spans="1:8" x14ac:dyDescent="0.25">
      <c r="A6" s="682"/>
      <c r="B6" s="546">
        <v>5</v>
      </c>
      <c r="C6" s="547" t="s">
        <v>407</v>
      </c>
      <c r="D6" s="548"/>
      <c r="E6" s="545"/>
      <c r="F6" s="396"/>
      <c r="G6" s="396"/>
      <c r="H6" s="396"/>
    </row>
    <row r="7" spans="1:8" x14ac:dyDescent="0.25">
      <c r="A7" s="682"/>
      <c r="B7" s="546">
        <v>6</v>
      </c>
      <c r="C7" s="547" t="s">
        <v>408</v>
      </c>
      <c r="D7" s="548"/>
      <c r="E7" s="545"/>
      <c r="F7" s="396"/>
      <c r="G7" s="396"/>
      <c r="H7" s="396"/>
    </row>
    <row r="8" spans="1:8" x14ac:dyDescent="0.25">
      <c r="A8" s="682"/>
      <c r="B8" s="546">
        <v>7</v>
      </c>
      <c r="C8" s="547" t="s">
        <v>409</v>
      </c>
      <c r="D8" s="548"/>
      <c r="E8" s="545"/>
      <c r="F8" s="396"/>
      <c r="G8" s="396"/>
      <c r="H8" s="396"/>
    </row>
    <row r="9" spans="1:8" ht="38.25" x14ac:dyDescent="0.25">
      <c r="A9" s="683"/>
      <c r="B9" s="549">
        <v>8</v>
      </c>
      <c r="C9" s="550" t="s">
        <v>410</v>
      </c>
      <c r="D9" s="540"/>
      <c r="E9" s="551"/>
      <c r="F9" s="396"/>
      <c r="G9" s="396"/>
      <c r="H9" s="396"/>
    </row>
    <row r="10" spans="1:8" x14ac:dyDescent="0.25">
      <c r="A10" s="684" t="s">
        <v>411</v>
      </c>
      <c r="B10" s="543">
        <v>9</v>
      </c>
      <c r="C10" s="552" t="s">
        <v>412</v>
      </c>
      <c r="D10" s="536"/>
      <c r="E10" s="537"/>
      <c r="F10" s="396"/>
      <c r="G10" s="396"/>
      <c r="H10" s="396"/>
    </row>
    <row r="11" spans="1:8" x14ac:dyDescent="0.25">
      <c r="A11" s="685"/>
      <c r="B11" s="546">
        <v>10</v>
      </c>
      <c r="C11" s="547" t="s">
        <v>413</v>
      </c>
      <c r="D11" s="548"/>
      <c r="E11" s="553"/>
      <c r="F11" s="396"/>
      <c r="G11" s="396"/>
      <c r="H11" s="396"/>
    </row>
    <row r="12" spans="1:8" ht="25.5" x14ac:dyDescent="0.25">
      <c r="A12" s="685"/>
      <c r="B12" s="546">
        <v>11</v>
      </c>
      <c r="C12" s="547" t="s">
        <v>414</v>
      </c>
      <c r="D12" s="548"/>
      <c r="E12" s="545"/>
      <c r="H12" s="396"/>
    </row>
    <row r="13" spans="1:8" ht="35.25" customHeight="1" x14ac:dyDescent="0.25">
      <c r="A13" s="686"/>
      <c r="B13" s="549">
        <v>12</v>
      </c>
      <c r="C13" s="550" t="s">
        <v>415</v>
      </c>
      <c r="D13" s="540"/>
      <c r="E13" s="551"/>
      <c r="F13" s="396"/>
      <c r="G13" s="396"/>
      <c r="H13" s="396"/>
    </row>
    <row r="14" spans="1:8" x14ac:dyDescent="0.25">
      <c r="A14" s="554"/>
      <c r="B14" s="555"/>
      <c r="C14" s="556"/>
    </row>
    <row r="15" spans="1:8" x14ac:dyDescent="0.25">
      <c r="B15" s="558"/>
      <c r="C15" s="559" t="s">
        <v>416</v>
      </c>
      <c r="D15" s="396" t="s">
        <v>417</v>
      </c>
    </row>
    <row r="16" spans="1:8" s="396" customFormat="1" ht="12.75" x14ac:dyDescent="0.2">
      <c r="B16" s="560"/>
      <c r="C16" s="542"/>
      <c r="D16" s="561"/>
    </row>
  </sheetData>
  <mergeCells count="3">
    <mergeCell ref="A2:A3"/>
    <mergeCell ref="A4:A9"/>
    <mergeCell ref="A10:A13"/>
  </mergeCells>
  <dataValidations count="1">
    <dataValidation type="list" allowBlank="1" showInputMessage="1" showErrorMessage="1" sqref="D2:D13">
      <formula1>$H$2:$H$4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BB151"/>
  <sheetViews>
    <sheetView topLeftCell="A2" zoomScale="90" zoomScaleNormal="90" workbookViewId="0">
      <selection activeCell="C11" sqref="C11"/>
    </sheetView>
  </sheetViews>
  <sheetFormatPr baseColWidth="10" defaultColWidth="11.42578125" defaultRowHeight="12.75" x14ac:dyDescent="0.2"/>
  <cols>
    <col min="1" max="1" width="56" style="18" bestFit="1" customWidth="1"/>
    <col min="2" max="2" width="17.28515625" style="18" customWidth="1"/>
    <col min="3" max="3" width="19" style="18" bestFit="1" customWidth="1"/>
    <col min="4" max="4" width="31.85546875" style="18" bestFit="1" customWidth="1"/>
    <col min="5" max="5" width="19.85546875" style="18" customWidth="1"/>
    <col min="6" max="7" width="19.28515625" style="18" bestFit="1" customWidth="1"/>
    <col min="8" max="8" width="19.28515625" style="18" customWidth="1"/>
    <col min="9" max="9" width="16.5703125" style="160" bestFit="1" customWidth="1"/>
    <col min="10" max="10" width="11.42578125" style="160"/>
    <col min="11" max="11" width="15.5703125" style="160" bestFit="1" customWidth="1"/>
    <col min="12" max="54" width="11.42578125" style="160"/>
    <col min="55" max="16384" width="11.42578125" style="18"/>
  </cols>
  <sheetData>
    <row r="1" spans="1:9" hidden="1" x14ac:dyDescent="0.2">
      <c r="B1" s="18" t="e">
        <f>+IF(AND(SUM(#REF!)=0,SUM(#REF!)=0,SUM(#REF!)=0),0,1)</f>
        <v>#REF!</v>
      </c>
      <c r="C1" s="18" t="e">
        <f>+IF(AND(SUM(#REF!)=0,SUM(#REF!)=0,SUM(#REF!)=0),0,1)</f>
        <v>#REF!</v>
      </c>
      <c r="D1" s="18" t="e">
        <f>+IF(AND(SUM(#REF!)=0,SUM(#REF!)=0,SUM(#REF!)=0),0,1)</f>
        <v>#REF!</v>
      </c>
      <c r="E1" s="18" t="e">
        <f>+IF(AND(SUM(#REF!)=0,SUM(#REF!)=0,SUM(#REF!)=0),0,1)</f>
        <v>#REF!</v>
      </c>
      <c r="F1" s="18" t="e">
        <f>+IF(AND(SUM(#REF!)=0,SUM(#REF!)=0,SUM(#REF!)=0),0,1)</f>
        <v>#REF!</v>
      </c>
      <c r="G1" s="18" t="e">
        <f>+IF(AND(SUM(#REF!)=0,SUM(#REF!)=0,SUM(#REF!)=0),0,1)</f>
        <v>#REF!</v>
      </c>
    </row>
    <row r="2" spans="1:9" s="2" customFormat="1" ht="15.75" x14ac:dyDescent="0.25">
      <c r="A2" s="687" t="s">
        <v>222</v>
      </c>
      <c r="B2" s="687"/>
      <c r="C2" s="687"/>
      <c r="D2" s="687"/>
      <c r="E2" s="687"/>
      <c r="F2" s="687"/>
      <c r="G2" s="687"/>
      <c r="H2" s="457"/>
    </row>
    <row r="3" spans="1:9" s="2" customFormat="1" ht="15" x14ac:dyDescent="0.25">
      <c r="A3" s="1"/>
      <c r="B3" s="1"/>
      <c r="C3" s="458"/>
      <c r="D3" s="458"/>
      <c r="E3" s="458"/>
      <c r="F3" s="458"/>
      <c r="G3" s="458"/>
      <c r="H3" s="458"/>
      <c r="I3" s="458"/>
    </row>
    <row r="4" spans="1:9" s="2" customFormat="1" ht="15" x14ac:dyDescent="0.25">
      <c r="A4" s="1"/>
      <c r="B4" s="691" t="s">
        <v>223</v>
      </c>
      <c r="C4" s="691"/>
      <c r="D4" s="691"/>
      <c r="E4" s="691"/>
      <c r="F4" s="691"/>
      <c r="G4" s="691"/>
      <c r="H4" s="691"/>
      <c r="I4" s="691"/>
    </row>
    <row r="5" spans="1:9" s="2" customFormat="1" ht="15" x14ac:dyDescent="0.25">
      <c r="A5" s="459" t="s">
        <v>338</v>
      </c>
      <c r="B5" s="460">
        <v>0</v>
      </c>
      <c r="C5" s="460">
        <v>1</v>
      </c>
      <c r="D5" s="460">
        <v>2</v>
      </c>
      <c r="E5" s="460">
        <v>3</v>
      </c>
      <c r="F5" s="460">
        <v>4</v>
      </c>
      <c r="G5" s="460">
        <v>5</v>
      </c>
      <c r="H5" s="460">
        <v>6</v>
      </c>
      <c r="I5" s="460">
        <v>7</v>
      </c>
    </row>
    <row r="6" spans="1:9" s="2" customFormat="1" ht="15" x14ac:dyDescent="0.25">
      <c r="A6" s="461" t="s">
        <v>382</v>
      </c>
      <c r="B6" s="462"/>
      <c r="C6" s="462"/>
      <c r="D6" s="462"/>
      <c r="E6" s="462"/>
      <c r="F6" s="462"/>
      <c r="G6" s="462"/>
      <c r="H6" s="462"/>
      <c r="I6" s="462"/>
    </row>
    <row r="7" spans="1:9" s="2" customFormat="1" ht="15" x14ac:dyDescent="0.25">
      <c r="A7" s="463" t="str">
        <f>+Ingresos!A7</f>
        <v>Ingresos por ventas ordinarias</v>
      </c>
      <c r="B7" s="455"/>
      <c r="C7" s="455">
        <f>+Ingresos!B7</f>
        <v>0</v>
      </c>
      <c r="D7" s="455">
        <f>+Ingresos!C7</f>
        <v>0</v>
      </c>
      <c r="E7" s="455">
        <f>+Ingresos!D7</f>
        <v>0</v>
      </c>
      <c r="F7" s="455">
        <f>+Ingresos!E7</f>
        <v>0</v>
      </c>
      <c r="G7" s="455">
        <f>+Ingresos!F7</f>
        <v>0</v>
      </c>
      <c r="H7" s="455">
        <f>+Ingresos!G7</f>
        <v>0</v>
      </c>
      <c r="I7" s="455">
        <f>+Ingresos!H7</f>
        <v>0</v>
      </c>
    </row>
    <row r="8" spans="1:9" s="2" customFormat="1" ht="15" x14ac:dyDescent="0.25">
      <c r="A8" s="463" t="str">
        <f>+Ingresos!A8</f>
        <v>Ingresos adicionales derivados del proyecto</v>
      </c>
      <c r="B8" s="455"/>
      <c r="C8" s="455">
        <f>+Ingresos!B8</f>
        <v>0</v>
      </c>
      <c r="D8" s="455">
        <f>+Ingresos!C8</f>
        <v>0</v>
      </c>
      <c r="E8" s="455">
        <f>+Ingresos!D8</f>
        <v>0</v>
      </c>
      <c r="F8" s="455">
        <f>+Ingresos!E8</f>
        <v>0</v>
      </c>
      <c r="G8" s="455">
        <f>+Ingresos!F8</f>
        <v>0</v>
      </c>
      <c r="H8" s="455">
        <f>+Ingresos!G8</f>
        <v>0</v>
      </c>
      <c r="I8" s="455"/>
    </row>
    <row r="9" spans="1:9" s="2" customFormat="1" ht="15" x14ac:dyDescent="0.25">
      <c r="A9" s="463" t="s">
        <v>232</v>
      </c>
      <c r="B9" s="455"/>
      <c r="C9" s="455">
        <f>+Ingresos!B9</f>
        <v>0</v>
      </c>
      <c r="D9" s="455">
        <f>+Ingresos!C9</f>
        <v>0</v>
      </c>
      <c r="E9" s="455">
        <f>+Ingresos!D9</f>
        <v>0</v>
      </c>
      <c r="F9" s="455">
        <f>+Ingresos!E9</f>
        <v>0</v>
      </c>
      <c r="G9" s="455">
        <f>+Ingresos!F9</f>
        <v>0</v>
      </c>
      <c r="H9" s="455">
        <f>+Ingresos!G9</f>
        <v>0</v>
      </c>
      <c r="I9" s="455"/>
    </row>
    <row r="10" spans="1:9" s="2" customFormat="1" ht="15.75" thickBot="1" x14ac:dyDescent="0.3">
      <c r="A10" s="463"/>
      <c r="B10" s="455"/>
      <c r="C10" s="455"/>
      <c r="D10" s="455"/>
      <c r="E10" s="455"/>
      <c r="F10" s="455"/>
      <c r="G10" s="455"/>
      <c r="H10" s="455"/>
      <c r="I10" s="455"/>
    </row>
    <row r="11" spans="1:9" s="2" customFormat="1" ht="15.75" thickBot="1" x14ac:dyDescent="0.3">
      <c r="A11" s="464" t="s">
        <v>392</v>
      </c>
      <c r="B11" s="465"/>
      <c r="C11" s="465">
        <f t="shared" ref="C11:I11" si="0">SUM(C7:C9)</f>
        <v>0</v>
      </c>
      <c r="D11" s="465">
        <f t="shared" si="0"/>
        <v>0</v>
      </c>
      <c r="E11" s="465">
        <f t="shared" si="0"/>
        <v>0</v>
      </c>
      <c r="F11" s="465">
        <f t="shared" si="0"/>
        <v>0</v>
      </c>
      <c r="G11" s="465">
        <f t="shared" si="0"/>
        <v>0</v>
      </c>
      <c r="H11" s="465">
        <f t="shared" si="0"/>
        <v>0</v>
      </c>
      <c r="I11" s="466">
        <f t="shared" si="0"/>
        <v>0</v>
      </c>
    </row>
    <row r="12" spans="1:9" s="2" customFormat="1" ht="15" x14ac:dyDescent="0.25">
      <c r="A12" s="467" t="s">
        <v>391</v>
      </c>
      <c r="B12" s="468"/>
      <c r="C12" s="455"/>
      <c r="D12" s="455"/>
      <c r="E12" s="455"/>
      <c r="F12" s="455"/>
      <c r="G12" s="455"/>
      <c r="H12" s="455"/>
      <c r="I12" s="455"/>
    </row>
    <row r="13" spans="1:9" s="2" customFormat="1" ht="15" x14ac:dyDescent="0.25">
      <c r="A13" s="463" t="str">
        <f>+Egresos!A4</f>
        <v>Gastos Financieros</v>
      </c>
      <c r="B13" s="455"/>
      <c r="C13" s="455">
        <f>+Egresos!B8</f>
        <v>0</v>
      </c>
      <c r="D13" s="455">
        <f>+Egresos!C8</f>
        <v>0</v>
      </c>
      <c r="E13" s="455">
        <f>+Egresos!D8</f>
        <v>0</v>
      </c>
      <c r="F13" s="455">
        <f>+Egresos!E8</f>
        <v>0</v>
      </c>
      <c r="G13" s="455">
        <f>+Egresos!F8</f>
        <v>0</v>
      </c>
      <c r="H13" s="455">
        <f>+Egresos!G8</f>
        <v>0</v>
      </c>
      <c r="I13" s="455">
        <f>-[4]Egresos!H10</f>
        <v>0</v>
      </c>
    </row>
    <row r="14" spans="1:9" s="2" customFormat="1" ht="15" x14ac:dyDescent="0.25">
      <c r="A14" s="463" t="str">
        <f>+Egresos!A9</f>
        <v>Costos personal</v>
      </c>
      <c r="B14" s="455"/>
      <c r="C14" s="455">
        <f>+Egresos!B13</f>
        <v>0</v>
      </c>
      <c r="D14" s="455">
        <f>+Egresos!C13</f>
        <v>0</v>
      </c>
      <c r="E14" s="455">
        <f>+Egresos!D13</f>
        <v>0</v>
      </c>
      <c r="F14" s="455">
        <f>+Egresos!E13</f>
        <v>0</v>
      </c>
      <c r="G14" s="455">
        <f>+Egresos!F13</f>
        <v>0</v>
      </c>
      <c r="H14" s="455">
        <f>+Egresos!G13</f>
        <v>0</v>
      </c>
      <c r="I14" s="455">
        <f>-[4]Egresos!H15</f>
        <v>0</v>
      </c>
    </row>
    <row r="15" spans="1:9" s="2" customFormat="1" ht="15" x14ac:dyDescent="0.25">
      <c r="A15" s="463" t="s">
        <v>341</v>
      </c>
      <c r="B15" s="455"/>
      <c r="C15" s="455">
        <f>+Egresos!B18</f>
        <v>0</v>
      </c>
      <c r="D15" s="455">
        <f>+Egresos!C18</f>
        <v>0</v>
      </c>
      <c r="E15" s="455">
        <f>+Egresos!D18</f>
        <v>0</v>
      </c>
      <c r="F15" s="455">
        <f>+Egresos!E18</f>
        <v>0</v>
      </c>
      <c r="G15" s="455">
        <f>+Egresos!F18</f>
        <v>0</v>
      </c>
      <c r="H15" s="455">
        <f>+Egresos!G18</f>
        <v>0</v>
      </c>
      <c r="I15" s="455">
        <f>-[4]Egresos!H20</f>
        <v>0</v>
      </c>
    </row>
    <row r="16" spans="1:9" s="2" customFormat="1" ht="15" x14ac:dyDescent="0.25">
      <c r="A16" s="463" t="s">
        <v>342</v>
      </c>
      <c r="B16" s="455"/>
      <c r="C16" s="455">
        <f>+Egresos!B23</f>
        <v>0</v>
      </c>
      <c r="D16" s="455">
        <f>+Egresos!C23</f>
        <v>0</v>
      </c>
      <c r="E16" s="455">
        <f>+Egresos!D23</f>
        <v>0</v>
      </c>
      <c r="F16" s="455">
        <f>+Egresos!E23</f>
        <v>0</v>
      </c>
      <c r="G16" s="455">
        <f>+Egresos!F23</f>
        <v>0</v>
      </c>
      <c r="H16" s="455">
        <f>+Egresos!G23</f>
        <v>0</v>
      </c>
      <c r="I16" s="455">
        <f>-[4]Egresos!H25</f>
        <v>0</v>
      </c>
    </row>
    <row r="17" spans="1:9" s="2" customFormat="1" ht="15" x14ac:dyDescent="0.25">
      <c r="A17" s="463" t="s">
        <v>367</v>
      </c>
      <c r="B17" s="455"/>
      <c r="C17" s="455">
        <f>+Egresos!B28</f>
        <v>0</v>
      </c>
      <c r="D17" s="455">
        <f>+Egresos!C28</f>
        <v>0</v>
      </c>
      <c r="E17" s="455">
        <f>+Egresos!D28</f>
        <v>0</v>
      </c>
      <c r="F17" s="455">
        <f>+Egresos!E28</f>
        <v>0</v>
      </c>
      <c r="G17" s="455">
        <f>+Egresos!F28</f>
        <v>0</v>
      </c>
      <c r="H17" s="455">
        <f>+Egresos!G28</f>
        <v>0</v>
      </c>
      <c r="I17" s="455">
        <f>+Egresos!H28</f>
        <v>0</v>
      </c>
    </row>
    <row r="18" spans="1:9" s="2" customFormat="1" ht="15" x14ac:dyDescent="0.25">
      <c r="A18" s="463" t="s">
        <v>343</v>
      </c>
      <c r="B18" s="455"/>
      <c r="C18" s="455">
        <f>+Egresos!B33</f>
        <v>0</v>
      </c>
      <c r="D18" s="455">
        <f>+Egresos!C33</f>
        <v>0</v>
      </c>
      <c r="E18" s="455">
        <f>+Egresos!D33</f>
        <v>0</v>
      </c>
      <c r="F18" s="455">
        <f>+Egresos!E33</f>
        <v>0</v>
      </c>
      <c r="G18" s="455">
        <f>+Egresos!F33</f>
        <v>0</v>
      </c>
      <c r="H18" s="455">
        <f>+Egresos!G33</f>
        <v>0</v>
      </c>
      <c r="I18" s="455">
        <f>-[4]Egresos!H35</f>
        <v>0</v>
      </c>
    </row>
    <row r="19" spans="1:9" s="2" customFormat="1" ht="15" x14ac:dyDescent="0.25">
      <c r="A19" s="463" t="s">
        <v>344</v>
      </c>
      <c r="B19" s="455"/>
      <c r="C19" s="455">
        <f>+Egresos!B38</f>
        <v>0</v>
      </c>
      <c r="D19" s="455">
        <f>+Egresos!C38</f>
        <v>0</v>
      </c>
      <c r="E19" s="455">
        <f>+Egresos!D38</f>
        <v>0</v>
      </c>
      <c r="F19" s="455">
        <f>+Egresos!E38</f>
        <v>0</v>
      </c>
      <c r="G19" s="455">
        <f>+Egresos!F38</f>
        <v>0</v>
      </c>
      <c r="H19" s="455">
        <f>+Egresos!G38</f>
        <v>0</v>
      </c>
      <c r="I19" s="455"/>
    </row>
    <row r="20" spans="1:9" s="2" customFormat="1" ht="15" x14ac:dyDescent="0.25">
      <c r="A20" s="463" t="s">
        <v>345</v>
      </c>
      <c r="B20" s="455"/>
      <c r="C20" s="456">
        <f>+Préstamo!C2</f>
        <v>0</v>
      </c>
      <c r="D20" s="456">
        <f>+Préstamo!D2</f>
        <v>0</v>
      </c>
      <c r="E20" s="456">
        <f>+Préstamo!E2</f>
        <v>0</v>
      </c>
      <c r="F20" s="456">
        <f>+Préstamo!F2</f>
        <v>0</v>
      </c>
      <c r="G20" s="456">
        <f>+Préstamo!G2</f>
        <v>0</v>
      </c>
      <c r="H20" s="456">
        <f>+Préstamo!W2</f>
        <v>0</v>
      </c>
      <c r="I20" s="456">
        <f>+Préstamo!X2</f>
        <v>0</v>
      </c>
    </row>
    <row r="21" spans="1:9" s="2" customFormat="1" ht="15" x14ac:dyDescent="0.25">
      <c r="A21" s="469" t="s">
        <v>234</v>
      </c>
      <c r="B21" s="455"/>
      <c r="C21" s="455"/>
      <c r="D21" s="455"/>
      <c r="E21" s="455"/>
      <c r="F21" s="455"/>
      <c r="G21" s="455"/>
      <c r="H21" s="455"/>
      <c r="I21" s="455"/>
    </row>
    <row r="22" spans="1:9" s="2" customFormat="1" ht="15.75" thickBot="1" x14ac:dyDescent="0.3">
      <c r="A22" s="469"/>
      <c r="B22" s="455"/>
      <c r="C22" s="455"/>
      <c r="D22" s="455"/>
      <c r="E22" s="455"/>
      <c r="F22" s="455"/>
      <c r="G22" s="455"/>
      <c r="H22" s="455"/>
      <c r="I22" s="455"/>
    </row>
    <row r="23" spans="1:9" s="2" customFormat="1" ht="15.75" thickBot="1" x14ac:dyDescent="0.3">
      <c r="A23" s="470" t="s">
        <v>393</v>
      </c>
      <c r="B23" s="471"/>
      <c r="C23" s="471">
        <f t="shared" ref="C23:I23" si="1">SUM(C13:C21)</f>
        <v>0</v>
      </c>
      <c r="D23" s="471">
        <f t="shared" si="1"/>
        <v>0</v>
      </c>
      <c r="E23" s="471">
        <f t="shared" si="1"/>
        <v>0</v>
      </c>
      <c r="F23" s="471">
        <f t="shared" si="1"/>
        <v>0</v>
      </c>
      <c r="G23" s="471">
        <f t="shared" si="1"/>
        <v>0</v>
      </c>
      <c r="H23" s="471">
        <f t="shared" si="1"/>
        <v>0</v>
      </c>
      <c r="I23" s="472">
        <f t="shared" si="1"/>
        <v>0</v>
      </c>
    </row>
    <row r="24" spans="1:9" s="2" customFormat="1" ht="15" x14ac:dyDescent="0.25">
      <c r="A24" s="473"/>
      <c r="B24" s="474"/>
      <c r="C24" s="474"/>
      <c r="D24" s="474"/>
      <c r="E24" s="474"/>
      <c r="F24" s="474"/>
      <c r="G24" s="474"/>
      <c r="H24" s="474"/>
      <c r="I24" s="474"/>
    </row>
    <row r="25" spans="1:9" s="2" customFormat="1" ht="15" x14ac:dyDescent="0.25">
      <c r="A25" s="459" t="s">
        <v>346</v>
      </c>
      <c r="B25" s="475">
        <f>SUM(B6:B24)</f>
        <v>0</v>
      </c>
      <c r="C25" s="475">
        <f t="shared" ref="C25:I25" si="2">+C11-C23</f>
        <v>0</v>
      </c>
      <c r="D25" s="475">
        <f t="shared" si="2"/>
        <v>0</v>
      </c>
      <c r="E25" s="475">
        <f t="shared" si="2"/>
        <v>0</v>
      </c>
      <c r="F25" s="475">
        <f t="shared" si="2"/>
        <v>0</v>
      </c>
      <c r="G25" s="475">
        <f t="shared" si="2"/>
        <v>0</v>
      </c>
      <c r="H25" s="475">
        <f t="shared" si="2"/>
        <v>0</v>
      </c>
      <c r="I25" s="475">
        <f t="shared" si="2"/>
        <v>0</v>
      </c>
    </row>
    <row r="26" spans="1:9" s="2" customFormat="1" ht="15" x14ac:dyDescent="0.25">
      <c r="A26" s="1" t="s">
        <v>347</v>
      </c>
      <c r="B26" s="476">
        <f>+B25*-0.35</f>
        <v>0</v>
      </c>
      <c r="C26" s="476">
        <f>+C25*-0.35</f>
        <v>0</v>
      </c>
      <c r="D26" s="476">
        <f>+D25*-0.35</f>
        <v>0</v>
      </c>
      <c r="E26" s="476">
        <f>+E25*-0.35</f>
        <v>0</v>
      </c>
      <c r="F26" s="476">
        <f t="shared" ref="F26:I26" si="3">+F25*-0.35</f>
        <v>0</v>
      </c>
      <c r="G26" s="476">
        <f t="shared" si="3"/>
        <v>0</v>
      </c>
      <c r="H26" s="476">
        <f t="shared" si="3"/>
        <v>0</v>
      </c>
      <c r="I26" s="476">
        <f t="shared" si="3"/>
        <v>0</v>
      </c>
    </row>
    <row r="27" spans="1:9" s="2" customFormat="1" ht="15" x14ac:dyDescent="0.25">
      <c r="A27" s="469" t="s">
        <v>235</v>
      </c>
      <c r="B27" s="476"/>
      <c r="C27" s="476">
        <f>-C21</f>
        <v>0</v>
      </c>
      <c r="D27" s="476">
        <f t="shared" ref="D27:I27" si="4">-D21</f>
        <v>0</v>
      </c>
      <c r="E27" s="476">
        <f t="shared" si="4"/>
        <v>0</v>
      </c>
      <c r="F27" s="476">
        <f>-F21</f>
        <v>0</v>
      </c>
      <c r="G27" s="476">
        <f t="shared" ref="G27:H27" si="5">-G21</f>
        <v>0</v>
      </c>
      <c r="H27" s="476">
        <f t="shared" si="5"/>
        <v>0</v>
      </c>
      <c r="I27" s="476">
        <f t="shared" si="4"/>
        <v>0</v>
      </c>
    </row>
    <row r="28" spans="1:9" s="2" customFormat="1" ht="15" x14ac:dyDescent="0.25">
      <c r="A28" s="469"/>
      <c r="B28" s="476"/>
      <c r="C28" s="476"/>
      <c r="D28" s="476"/>
      <c r="E28" s="476"/>
      <c r="F28" s="476"/>
      <c r="G28" s="476"/>
      <c r="H28" s="476"/>
      <c r="I28" s="476"/>
    </row>
    <row r="29" spans="1:9" s="2" customFormat="1" ht="15" x14ac:dyDescent="0.25">
      <c r="A29" s="1" t="s">
        <v>236</v>
      </c>
      <c r="B29" s="476"/>
      <c r="C29" s="476"/>
      <c r="D29" s="476"/>
      <c r="E29" s="476"/>
      <c r="F29" s="476"/>
      <c r="G29" s="476"/>
      <c r="H29" s="476"/>
      <c r="I29" s="476"/>
    </row>
    <row r="30" spans="1:9" s="2" customFormat="1" ht="15" x14ac:dyDescent="0.25">
      <c r="A30" s="1" t="s">
        <v>348</v>
      </c>
      <c r="B30" s="476"/>
      <c r="C30" s="476"/>
      <c r="D30" s="476"/>
      <c r="E30" s="476"/>
      <c r="F30" s="476"/>
      <c r="G30" s="476"/>
      <c r="H30" s="476"/>
      <c r="I30" s="476"/>
    </row>
    <row r="31" spans="1:9" s="2" customFormat="1" ht="15" x14ac:dyDescent="0.25">
      <c r="A31" s="1" t="s">
        <v>349</v>
      </c>
      <c r="B31" s="476"/>
      <c r="C31" s="476"/>
      <c r="D31" s="476"/>
      <c r="E31" s="476"/>
      <c r="F31" s="476"/>
      <c r="G31" s="476"/>
      <c r="H31" s="476"/>
      <c r="I31" s="476"/>
    </row>
    <row r="32" spans="1:9" s="2" customFormat="1" ht="15" x14ac:dyDescent="0.25">
      <c r="A32" s="1" t="s">
        <v>350</v>
      </c>
      <c r="B32" s="476">
        <f>+Préstamo!C14</f>
        <v>0</v>
      </c>
      <c r="C32" s="455">
        <f>+Préstamo!C3</f>
        <v>0</v>
      </c>
      <c r="D32" s="455">
        <f>+Préstamo!D3</f>
        <v>0</v>
      </c>
      <c r="E32" s="455">
        <f>+Préstamo!E3</f>
        <v>0</v>
      </c>
      <c r="F32" s="455">
        <f>+Préstamo!F3</f>
        <v>0</v>
      </c>
      <c r="G32" s="455">
        <f>+Préstamo!G3</f>
        <v>0</v>
      </c>
      <c r="H32" s="455">
        <f>+Préstamo!W3</f>
        <v>0</v>
      </c>
      <c r="I32" s="455">
        <f>+Préstamo!X3</f>
        <v>0</v>
      </c>
    </row>
    <row r="33" spans="1:9" s="2" customFormat="1" ht="15" x14ac:dyDescent="0.25">
      <c r="A33" s="1" t="s">
        <v>351</v>
      </c>
      <c r="B33" s="476"/>
      <c r="C33" s="476">
        <f>+Egresos!B43</f>
        <v>0</v>
      </c>
      <c r="D33" s="476">
        <f>+Egresos!C43</f>
        <v>0</v>
      </c>
      <c r="E33" s="476">
        <f>+Egresos!D43</f>
        <v>0</v>
      </c>
      <c r="F33" s="476">
        <f>+Egresos!E43</f>
        <v>0</v>
      </c>
      <c r="G33" s="476">
        <f>+Egresos!F43</f>
        <v>0</v>
      </c>
      <c r="H33" s="476">
        <f>+Egresos!G43</f>
        <v>0</v>
      </c>
      <c r="I33" s="476">
        <f>+Egresos!H43</f>
        <v>0</v>
      </c>
    </row>
    <row r="34" spans="1:9" s="2" customFormat="1" ht="15" x14ac:dyDescent="0.25">
      <c r="A34" s="1" t="s">
        <v>352</v>
      </c>
      <c r="B34" s="476"/>
      <c r="C34" s="476"/>
      <c r="D34" s="476"/>
      <c r="E34" s="476"/>
      <c r="F34" s="476"/>
      <c r="G34" s="476"/>
      <c r="H34" s="476"/>
      <c r="I34" s="476"/>
    </row>
    <row r="35" spans="1:9" s="2" customFormat="1" ht="15" x14ac:dyDescent="0.25">
      <c r="A35" s="477" t="s">
        <v>353</v>
      </c>
      <c r="B35" s="478">
        <f t="shared" ref="B35:I35" si="6">SUM(B25:B34)</f>
        <v>0</v>
      </c>
      <c r="C35" s="478">
        <f t="shared" si="6"/>
        <v>0</v>
      </c>
      <c r="D35" s="478">
        <f t="shared" si="6"/>
        <v>0</v>
      </c>
      <c r="E35" s="478">
        <f t="shared" si="6"/>
        <v>0</v>
      </c>
      <c r="F35" s="478">
        <f t="shared" si="6"/>
        <v>0</v>
      </c>
      <c r="G35" s="478">
        <f t="shared" si="6"/>
        <v>0</v>
      </c>
      <c r="H35" s="478">
        <f t="shared" si="6"/>
        <v>0</v>
      </c>
      <c r="I35" s="478">
        <f t="shared" si="6"/>
        <v>0</v>
      </c>
    </row>
    <row r="36" spans="1:9" s="2" customFormat="1" ht="15" x14ac:dyDescent="0.25">
      <c r="A36" s="1"/>
      <c r="B36" s="479"/>
      <c r="C36" s="479"/>
      <c r="D36" s="479"/>
      <c r="E36" s="479"/>
      <c r="F36" s="479"/>
      <c r="G36" s="479"/>
      <c r="H36" s="479"/>
      <c r="I36" s="479"/>
    </row>
    <row r="37" spans="1:9" s="2" customFormat="1" ht="15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s="2" customFormat="1" ht="15" x14ac:dyDescent="0.25">
      <c r="A38" s="480" t="s">
        <v>354</v>
      </c>
      <c r="B38" s="479">
        <v>0.4</v>
      </c>
      <c r="C38" s="1"/>
      <c r="D38" s="1"/>
      <c r="E38" s="1"/>
      <c r="F38" s="1"/>
      <c r="G38" s="1"/>
      <c r="H38" s="1"/>
      <c r="I38" s="1"/>
    </row>
    <row r="39" spans="1:9" s="2" customFormat="1" ht="15" x14ac:dyDescent="0.25">
      <c r="A39" s="480" t="s">
        <v>355</v>
      </c>
      <c r="B39" s="462">
        <f>+B35+NPV(B38,C35:I35)</f>
        <v>0</v>
      </c>
      <c r="C39" s="1"/>
      <c r="D39" s="1"/>
      <c r="E39" s="1"/>
      <c r="F39" s="1"/>
      <c r="G39" s="1"/>
      <c r="H39" s="1"/>
      <c r="I39" s="1"/>
    </row>
    <row r="40" spans="1:9" s="2" customFormat="1" ht="15" x14ac:dyDescent="0.25">
      <c r="A40" s="480" t="s">
        <v>237</v>
      </c>
      <c r="B40" s="481" t="e">
        <f>IRR(B35:I35)</f>
        <v>#NUM!</v>
      </c>
      <c r="C40" s="1"/>
      <c r="D40" s="1"/>
      <c r="E40" s="1"/>
      <c r="F40" s="1"/>
      <c r="G40" s="1"/>
      <c r="H40" s="1"/>
      <c r="I40" s="1"/>
    </row>
    <row r="41" spans="1:9" s="2" customFormat="1" ht="15.75" x14ac:dyDescent="0.25">
      <c r="A41" s="482"/>
      <c r="B41" s="482"/>
      <c r="C41" s="482"/>
      <c r="D41" s="482"/>
      <c r="E41" s="482"/>
      <c r="F41" s="482"/>
      <c r="G41" s="482"/>
      <c r="H41" s="482"/>
    </row>
    <row r="42" spans="1:9" s="2" customFormat="1" ht="15.75" x14ac:dyDescent="0.25">
      <c r="A42" s="482"/>
      <c r="B42" s="482"/>
      <c r="C42" s="482"/>
      <c r="D42" s="482"/>
      <c r="E42" s="482"/>
      <c r="F42" s="482"/>
      <c r="G42" s="482"/>
      <c r="H42" s="482"/>
    </row>
    <row r="43" spans="1:9" s="2" customFormat="1" ht="15.75" x14ac:dyDescent="0.25">
      <c r="A43" s="482"/>
      <c r="B43" s="482"/>
      <c r="C43" s="482"/>
      <c r="D43" s="482"/>
      <c r="E43" s="482"/>
      <c r="F43" s="482"/>
      <c r="G43" s="482"/>
      <c r="H43" s="482"/>
    </row>
    <row r="44" spans="1:9" s="160" customFormat="1" x14ac:dyDescent="0.2"/>
    <row r="45" spans="1:9" s="160" customFormat="1" x14ac:dyDescent="0.2">
      <c r="A45" s="483" t="s">
        <v>238</v>
      </c>
      <c r="B45" s="484" t="e">
        <f>+#REF!</f>
        <v>#REF!</v>
      </c>
      <c r="G45" s="485"/>
      <c r="H45" s="485"/>
    </row>
    <row r="46" spans="1:9" s="160" customFormat="1" x14ac:dyDescent="0.2">
      <c r="B46" s="486"/>
    </row>
    <row r="47" spans="1:9" s="160" customFormat="1" x14ac:dyDescent="0.2">
      <c r="A47" s="487" t="s">
        <v>239</v>
      </c>
      <c r="B47" s="488">
        <f>+'ANALISIS DE RATIOS '!D76</f>
        <v>0</v>
      </c>
    </row>
    <row r="48" spans="1:9" s="2" customFormat="1" ht="15" x14ac:dyDescent="0.25">
      <c r="A48" s="489"/>
      <c r="B48" s="490"/>
      <c r="C48" s="160"/>
    </row>
    <row r="49" spans="1:8" s="160" customFormat="1" x14ac:dyDescent="0.2">
      <c r="A49" s="491" t="s">
        <v>240</v>
      </c>
      <c r="B49" s="488">
        <f>+B64</f>
        <v>0</v>
      </c>
      <c r="G49" s="492"/>
      <c r="H49" s="492"/>
    </row>
    <row r="50" spans="1:8" s="160" customFormat="1" x14ac:dyDescent="0.2">
      <c r="A50" s="491"/>
      <c r="B50" s="493"/>
      <c r="G50" s="492"/>
      <c r="H50" s="492"/>
    </row>
    <row r="51" spans="1:8" s="160" customFormat="1" x14ac:dyDescent="0.2">
      <c r="A51" s="491" t="s">
        <v>241</v>
      </c>
      <c r="B51" s="488">
        <f>+(B49/9)*12</f>
        <v>0</v>
      </c>
      <c r="G51" s="492"/>
      <c r="H51" s="492"/>
    </row>
    <row r="52" spans="1:8" s="160" customFormat="1" x14ac:dyDescent="0.2">
      <c r="A52" s="494"/>
      <c r="B52" s="495"/>
      <c r="G52" s="492"/>
      <c r="H52" s="492"/>
    </row>
    <row r="53" spans="1:8" s="160" customFormat="1" x14ac:dyDescent="0.2">
      <c r="A53" s="494"/>
      <c r="B53" s="495"/>
      <c r="G53" s="492"/>
      <c r="H53" s="492"/>
    </row>
    <row r="54" spans="1:8" s="160" customFormat="1" x14ac:dyDescent="0.2">
      <c r="A54" s="494"/>
      <c r="B54" s="495"/>
      <c r="G54" s="492"/>
      <c r="H54" s="492"/>
    </row>
    <row r="55" spans="1:8" s="496" customFormat="1" x14ac:dyDescent="0.25">
      <c r="B55" s="497" t="s">
        <v>242</v>
      </c>
      <c r="C55" s="498" t="s">
        <v>243</v>
      </c>
      <c r="D55" s="497" t="s">
        <v>244</v>
      </c>
      <c r="F55" s="499"/>
    </row>
    <row r="56" spans="1:8" x14ac:dyDescent="0.2">
      <c r="A56" s="500"/>
      <c r="B56" s="488"/>
      <c r="C56" s="501"/>
      <c r="D56" s="488"/>
      <c r="E56" s="486"/>
      <c r="F56" s="502"/>
      <c r="G56" s="160"/>
      <c r="H56" s="160"/>
    </row>
    <row r="57" spans="1:8" x14ac:dyDescent="0.2">
      <c r="A57" s="500"/>
      <c r="B57" s="488"/>
      <c r="C57" s="501"/>
      <c r="D57" s="488"/>
      <c r="E57" s="486"/>
      <c r="F57" s="502"/>
      <c r="G57" s="160"/>
      <c r="H57" s="160"/>
    </row>
    <row r="58" spans="1:8" x14ac:dyDescent="0.2">
      <c r="A58" s="500"/>
      <c r="B58" s="488"/>
      <c r="C58" s="501"/>
      <c r="D58" s="488"/>
      <c r="E58" s="486"/>
      <c r="F58" s="502"/>
      <c r="G58" s="160"/>
      <c r="H58" s="160"/>
    </row>
    <row r="59" spans="1:8" x14ac:dyDescent="0.2">
      <c r="A59" s="500"/>
      <c r="B59" s="488"/>
      <c r="C59" s="501"/>
      <c r="D59" s="488"/>
      <c r="E59" s="486"/>
      <c r="F59" s="502"/>
      <c r="G59" s="160"/>
      <c r="H59" s="160"/>
    </row>
    <row r="60" spans="1:8" x14ac:dyDescent="0.2">
      <c r="A60" s="500"/>
      <c r="B60" s="488"/>
      <c r="C60" s="501"/>
      <c r="D60" s="488"/>
      <c r="E60" s="486"/>
      <c r="F60" s="502"/>
      <c r="G60" s="160"/>
      <c r="H60" s="160"/>
    </row>
    <row r="61" spans="1:8" x14ac:dyDescent="0.2">
      <c r="A61" s="500"/>
      <c r="B61" s="488"/>
      <c r="C61" s="501"/>
      <c r="D61" s="488"/>
      <c r="E61" s="486"/>
      <c r="F61" s="502"/>
      <c r="G61" s="160"/>
      <c r="H61" s="160"/>
    </row>
    <row r="62" spans="1:8" x14ac:dyDescent="0.2">
      <c r="A62" s="500"/>
      <c r="B62" s="488"/>
      <c r="C62" s="501"/>
      <c r="D62" s="488"/>
      <c r="E62" s="486"/>
      <c r="F62" s="502"/>
      <c r="G62" s="160"/>
      <c r="H62" s="160"/>
    </row>
    <row r="63" spans="1:8" x14ac:dyDescent="0.2">
      <c r="A63" s="500"/>
      <c r="B63" s="488"/>
      <c r="C63" s="501"/>
      <c r="D63" s="488"/>
      <c r="E63" s="486"/>
      <c r="F63" s="502"/>
      <c r="G63" s="160"/>
      <c r="H63" s="160"/>
    </row>
    <row r="64" spans="1:8" x14ac:dyDescent="0.2">
      <c r="A64" s="503" t="s">
        <v>245</v>
      </c>
      <c r="B64" s="504">
        <f>SUM(B56:B63)</f>
        <v>0</v>
      </c>
      <c r="C64" s="300"/>
      <c r="D64" s="504">
        <f>SUM(D56:D63)</f>
        <v>0</v>
      </c>
      <c r="E64" s="505"/>
      <c r="F64" s="300"/>
      <c r="G64" s="300"/>
      <c r="H64" s="300"/>
    </row>
    <row r="65" spans="1:54" s="160" customFormat="1" x14ac:dyDescent="0.2"/>
    <row r="66" spans="1:54" s="160" customFormat="1" ht="12.75" customHeight="1" x14ac:dyDescent="0.2"/>
    <row r="67" spans="1:54" s="160" customFormat="1" ht="10.5" customHeight="1" x14ac:dyDescent="0.2"/>
    <row r="68" spans="1:54" s="161" customFormat="1" x14ac:dyDescent="0.2">
      <c r="B68" s="162" t="s">
        <v>246</v>
      </c>
    </row>
    <row r="69" spans="1:54" s="161" customFormat="1" x14ac:dyDescent="0.2">
      <c r="B69" s="162"/>
    </row>
    <row r="70" spans="1:54" s="40" customFormat="1" x14ac:dyDescent="0.2">
      <c r="A70" s="166"/>
      <c r="B70" s="167"/>
      <c r="C70" s="167"/>
      <c r="D70" s="47"/>
      <c r="E70" s="167"/>
      <c r="F70" s="167"/>
      <c r="G70" s="299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</row>
    <row r="71" spans="1:54" s="55" customFormat="1" ht="12" x14ac:dyDescent="0.2">
      <c r="A71" s="168"/>
      <c r="B71" s="165" t="s">
        <v>247</v>
      </c>
      <c r="C71" s="165"/>
      <c r="D71" s="506">
        <f>+(C74+C77+G74+C81+G77)/5</f>
        <v>3.8</v>
      </c>
      <c r="E71" s="165"/>
      <c r="F71" s="165"/>
      <c r="G71" s="507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</row>
    <row r="72" spans="1:54" s="55" customFormat="1" ht="12" x14ac:dyDescent="0.2">
      <c r="A72" s="508"/>
      <c r="B72" s="165"/>
      <c r="C72" s="165"/>
      <c r="D72" s="165"/>
      <c r="E72" s="165"/>
      <c r="F72" s="165"/>
      <c r="G72" s="507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</row>
    <row r="73" spans="1:54" x14ac:dyDescent="0.2">
      <c r="A73" s="509" t="s">
        <v>248</v>
      </c>
      <c r="B73" s="300"/>
      <c r="C73" s="510" t="s">
        <v>156</v>
      </c>
      <c r="D73" s="300"/>
      <c r="E73" s="300" t="s">
        <v>249</v>
      </c>
      <c r="F73" s="160"/>
      <c r="G73" s="511"/>
      <c r="H73" s="512"/>
    </row>
    <row r="74" spans="1:54" x14ac:dyDescent="0.2">
      <c r="A74" s="513"/>
      <c r="B74" s="514"/>
      <c r="C74" s="515">
        <f>+VLOOKUP(A87,B89:C93,2)</f>
        <v>3</v>
      </c>
      <c r="D74" s="516"/>
      <c r="E74" s="160"/>
      <c r="F74" s="160"/>
      <c r="G74" s="517">
        <f>+VLOOKUP(A101,B102:C104,2)</f>
        <v>3</v>
      </c>
      <c r="H74" s="515"/>
    </row>
    <row r="75" spans="1:54" x14ac:dyDescent="0.2">
      <c r="A75" s="513"/>
      <c r="B75" s="514"/>
      <c r="C75" s="164"/>
      <c r="D75" s="516"/>
      <c r="E75" s="160"/>
      <c r="F75" s="160"/>
      <c r="G75" s="301"/>
      <c r="H75" s="160"/>
    </row>
    <row r="76" spans="1:54" x14ac:dyDescent="0.2">
      <c r="A76" s="509" t="s">
        <v>250</v>
      </c>
      <c r="B76" s="160"/>
      <c r="C76" s="379"/>
      <c r="D76" s="160"/>
      <c r="E76" s="300" t="s">
        <v>251</v>
      </c>
      <c r="F76" s="160"/>
      <c r="G76" s="511"/>
      <c r="H76" s="512"/>
    </row>
    <row r="77" spans="1:54" x14ac:dyDescent="0.2">
      <c r="A77" s="169"/>
      <c r="B77" s="160"/>
      <c r="C77" s="515">
        <f>+VLOOKUP(A95,B96:C98,2)</f>
        <v>5</v>
      </c>
      <c r="D77" s="160"/>
      <c r="E77" s="62"/>
      <c r="G77" s="517">
        <f>+VLOOKUP(A108,B109:C111,2)</f>
        <v>5</v>
      </c>
      <c r="H77" s="515"/>
    </row>
    <row r="78" spans="1:54" x14ac:dyDescent="0.2">
      <c r="A78" s="169"/>
      <c r="B78" s="160"/>
      <c r="C78" s="164"/>
      <c r="D78" s="160"/>
      <c r="E78" s="160"/>
      <c r="F78" s="160"/>
      <c r="G78" s="301"/>
      <c r="H78" s="160"/>
    </row>
    <row r="79" spans="1:54" x14ac:dyDescent="0.2">
      <c r="A79" s="169"/>
      <c r="B79" s="160"/>
      <c r="C79" s="164"/>
      <c r="D79" s="160"/>
      <c r="E79" s="160"/>
      <c r="F79" s="160"/>
      <c r="G79" s="301"/>
      <c r="H79" s="160"/>
    </row>
    <row r="80" spans="1:54" x14ac:dyDescent="0.2">
      <c r="A80" s="509" t="s">
        <v>252</v>
      </c>
      <c r="B80" s="160"/>
      <c r="C80" s="518"/>
      <c r="D80" s="160"/>
      <c r="E80" s="300"/>
      <c r="F80" s="160"/>
      <c r="G80" s="511"/>
      <c r="H80" s="512"/>
    </row>
    <row r="81" spans="1:8" x14ac:dyDescent="0.2">
      <c r="A81" s="169"/>
      <c r="B81" s="160"/>
      <c r="C81" s="515">
        <f>+VLOOKUP(A115,B116:C120,2)</f>
        <v>3</v>
      </c>
      <c r="D81" s="160"/>
      <c r="E81" s="160"/>
      <c r="F81" s="160"/>
      <c r="G81" s="301"/>
      <c r="H81" s="160"/>
    </row>
    <row r="82" spans="1:8" x14ac:dyDescent="0.2">
      <c r="A82" s="169"/>
      <c r="B82" s="160"/>
      <c r="C82" s="160"/>
      <c r="D82" s="160"/>
      <c r="E82" s="160"/>
      <c r="F82" s="160"/>
      <c r="G82" s="301"/>
      <c r="H82" s="160"/>
    </row>
    <row r="83" spans="1:8" x14ac:dyDescent="0.2">
      <c r="A83" s="169"/>
      <c r="B83" s="160"/>
      <c r="C83" s="163"/>
      <c r="D83" s="160"/>
      <c r="E83" s="160"/>
      <c r="F83" s="160"/>
      <c r="G83" s="301"/>
      <c r="H83" s="160"/>
    </row>
    <row r="84" spans="1:8" x14ac:dyDescent="0.2">
      <c r="A84" s="519"/>
      <c r="B84" s="520"/>
      <c r="C84" s="80"/>
      <c r="D84" s="520"/>
      <c r="E84" s="520"/>
      <c r="F84" s="520"/>
      <c r="G84" s="521"/>
      <c r="H84" s="518"/>
    </row>
    <row r="85" spans="1:8" s="160" customFormat="1" x14ac:dyDescent="0.2"/>
    <row r="86" spans="1:8" s="160" customFormat="1" hidden="1" x14ac:dyDescent="0.2"/>
    <row r="87" spans="1:8" s="160" customFormat="1" hidden="1" x14ac:dyDescent="0.2">
      <c r="A87" s="522">
        <v>3</v>
      </c>
      <c r="B87" s="523"/>
      <c r="C87" s="523"/>
    </row>
    <row r="88" spans="1:8" s="160" customFormat="1" hidden="1" x14ac:dyDescent="0.2">
      <c r="A88" s="523">
        <v>2</v>
      </c>
      <c r="B88" s="523"/>
      <c r="C88" s="523"/>
    </row>
    <row r="89" spans="1:8" s="160" customFormat="1" hidden="1" x14ac:dyDescent="0.2">
      <c r="A89" s="523" t="s">
        <v>253</v>
      </c>
      <c r="B89" s="523">
        <v>1</v>
      </c>
      <c r="C89" s="523">
        <v>1</v>
      </c>
    </row>
    <row r="90" spans="1:8" s="160" customFormat="1" hidden="1" x14ac:dyDescent="0.2">
      <c r="A90" s="524" t="s">
        <v>254</v>
      </c>
      <c r="B90" s="524">
        <v>2</v>
      </c>
      <c r="C90" s="524">
        <v>2</v>
      </c>
    </row>
    <row r="91" spans="1:8" s="160" customFormat="1" hidden="1" x14ac:dyDescent="0.2">
      <c r="A91" s="523" t="s">
        <v>255</v>
      </c>
      <c r="B91" s="523">
        <v>3</v>
      </c>
      <c r="C91" s="523">
        <v>3</v>
      </c>
    </row>
    <row r="92" spans="1:8" s="160" customFormat="1" ht="12" hidden="1" customHeight="1" x14ac:dyDescent="0.2">
      <c r="A92" s="523" t="s">
        <v>256</v>
      </c>
      <c r="B92" s="523">
        <v>4</v>
      </c>
      <c r="C92" s="523">
        <v>4</v>
      </c>
    </row>
    <row r="93" spans="1:8" s="160" customFormat="1" ht="12" hidden="1" customHeight="1" x14ac:dyDescent="0.2">
      <c r="A93" s="523" t="s">
        <v>257</v>
      </c>
      <c r="B93" s="523">
        <v>5</v>
      </c>
      <c r="C93" s="523">
        <v>5</v>
      </c>
    </row>
    <row r="94" spans="1:8" s="160" customFormat="1" ht="12" hidden="1" customHeight="1" x14ac:dyDescent="0.2"/>
    <row r="95" spans="1:8" s="160" customFormat="1" ht="12" hidden="1" customHeight="1" x14ac:dyDescent="0.2">
      <c r="A95" s="523">
        <v>3</v>
      </c>
      <c r="B95" s="523"/>
      <c r="C95" s="523"/>
    </row>
    <row r="96" spans="1:8" s="160" customFormat="1" ht="12" hidden="1" customHeight="1" x14ac:dyDescent="0.2">
      <c r="A96" s="523" t="s">
        <v>258</v>
      </c>
      <c r="B96" s="523">
        <v>1</v>
      </c>
      <c r="C96" s="523">
        <v>1</v>
      </c>
    </row>
    <row r="97" spans="1:3" s="160" customFormat="1" ht="12" hidden="1" customHeight="1" x14ac:dyDescent="0.2">
      <c r="A97" s="523" t="s">
        <v>259</v>
      </c>
      <c r="B97" s="523">
        <v>2</v>
      </c>
      <c r="C97" s="523">
        <v>3</v>
      </c>
    </row>
    <row r="98" spans="1:3" s="160" customFormat="1" hidden="1" x14ac:dyDescent="0.2">
      <c r="A98" s="523" t="s">
        <v>260</v>
      </c>
      <c r="B98" s="523">
        <v>3</v>
      </c>
      <c r="C98" s="523">
        <v>5</v>
      </c>
    </row>
    <row r="99" spans="1:3" s="160" customFormat="1" hidden="1" x14ac:dyDescent="0.2"/>
    <row r="100" spans="1:3" s="160" customFormat="1" hidden="1" x14ac:dyDescent="0.2">
      <c r="A100" s="525">
        <v>5</v>
      </c>
      <c r="B100" s="526"/>
      <c r="C100" s="526"/>
    </row>
    <row r="101" spans="1:3" s="160" customFormat="1" hidden="1" x14ac:dyDescent="0.2">
      <c r="A101" s="523">
        <v>2</v>
      </c>
      <c r="B101" s="526"/>
      <c r="C101" s="526"/>
    </row>
    <row r="102" spans="1:3" s="160" customFormat="1" hidden="1" x14ac:dyDescent="0.2">
      <c r="A102" s="523" t="s">
        <v>261</v>
      </c>
      <c r="B102" s="526">
        <v>1</v>
      </c>
      <c r="C102" s="526">
        <v>1</v>
      </c>
    </row>
    <row r="103" spans="1:3" s="160" customFormat="1" hidden="1" x14ac:dyDescent="0.2">
      <c r="A103" s="523" t="s">
        <v>262</v>
      </c>
      <c r="B103" s="527">
        <v>2</v>
      </c>
      <c r="C103" s="527">
        <v>3</v>
      </c>
    </row>
    <row r="104" spans="1:3" s="160" customFormat="1" hidden="1" x14ac:dyDescent="0.2">
      <c r="A104" s="523" t="s">
        <v>263</v>
      </c>
      <c r="B104" s="523">
        <v>3</v>
      </c>
      <c r="C104" s="523">
        <v>5</v>
      </c>
    </row>
    <row r="105" spans="1:3" s="160" customFormat="1" hidden="1" x14ac:dyDescent="0.2">
      <c r="A105" s="528"/>
      <c r="B105" s="528"/>
    </row>
    <row r="106" spans="1:3" s="160" customFormat="1" hidden="1" x14ac:dyDescent="0.2">
      <c r="A106" s="528"/>
      <c r="B106" s="528"/>
    </row>
    <row r="107" spans="1:3" s="160" customFormat="1" hidden="1" x14ac:dyDescent="0.2">
      <c r="A107" s="525">
        <v>5</v>
      </c>
      <c r="B107" s="526"/>
      <c r="C107" s="526"/>
    </row>
    <row r="108" spans="1:3" s="160" customFormat="1" hidden="1" x14ac:dyDescent="0.2">
      <c r="A108" s="523">
        <v>3</v>
      </c>
      <c r="B108" s="526"/>
      <c r="C108" s="526"/>
    </row>
    <row r="109" spans="1:3" s="160" customFormat="1" hidden="1" x14ac:dyDescent="0.2">
      <c r="A109" s="523" t="s">
        <v>264</v>
      </c>
      <c r="B109" s="526">
        <v>1</v>
      </c>
      <c r="C109" s="526">
        <v>1</v>
      </c>
    </row>
    <row r="110" spans="1:3" s="160" customFormat="1" hidden="1" x14ac:dyDescent="0.2">
      <c r="A110" s="523" t="s">
        <v>265</v>
      </c>
      <c r="B110" s="527">
        <v>2</v>
      </c>
      <c r="C110" s="527">
        <v>3</v>
      </c>
    </row>
    <row r="111" spans="1:3" s="160" customFormat="1" hidden="1" x14ac:dyDescent="0.2">
      <c r="A111" s="523" t="s">
        <v>266</v>
      </c>
      <c r="B111" s="523">
        <v>3</v>
      </c>
      <c r="C111" s="523">
        <v>5</v>
      </c>
    </row>
    <row r="112" spans="1:3" s="160" customFormat="1" hidden="1" x14ac:dyDescent="0.2">
      <c r="A112" s="528"/>
      <c r="B112" s="528"/>
    </row>
    <row r="113" spans="1:3" s="160" customFormat="1" hidden="1" x14ac:dyDescent="0.2"/>
    <row r="114" spans="1:3" s="160" customFormat="1" hidden="1" x14ac:dyDescent="0.2">
      <c r="A114" s="525">
        <v>5</v>
      </c>
      <c r="B114" s="526"/>
      <c r="C114" s="526"/>
    </row>
    <row r="115" spans="1:3" s="160" customFormat="1" hidden="1" x14ac:dyDescent="0.2">
      <c r="A115" s="523">
        <v>3</v>
      </c>
      <c r="B115" s="526"/>
      <c r="C115" s="526"/>
    </row>
    <row r="116" spans="1:3" s="160" customFormat="1" hidden="1" x14ac:dyDescent="0.2">
      <c r="A116" s="523" t="s">
        <v>267</v>
      </c>
      <c r="B116" s="526">
        <v>1</v>
      </c>
      <c r="C116" s="526">
        <v>1</v>
      </c>
    </row>
    <row r="117" spans="1:3" s="160" customFormat="1" hidden="1" x14ac:dyDescent="0.2">
      <c r="A117" s="523" t="s">
        <v>268</v>
      </c>
      <c r="B117" s="527">
        <v>2</v>
      </c>
      <c r="C117" s="527">
        <v>1</v>
      </c>
    </row>
    <row r="118" spans="1:3" s="160" customFormat="1" hidden="1" x14ac:dyDescent="0.2">
      <c r="A118" s="523" t="s">
        <v>269</v>
      </c>
      <c r="B118" s="523">
        <v>3</v>
      </c>
      <c r="C118" s="523">
        <v>3</v>
      </c>
    </row>
    <row r="119" spans="1:3" s="160" customFormat="1" hidden="1" x14ac:dyDescent="0.2">
      <c r="A119" s="523" t="s">
        <v>270</v>
      </c>
      <c r="B119" s="526">
        <v>4</v>
      </c>
      <c r="C119" s="523">
        <v>3</v>
      </c>
    </row>
    <row r="120" spans="1:3" s="160" customFormat="1" hidden="1" x14ac:dyDescent="0.2">
      <c r="A120" s="523" t="s">
        <v>271</v>
      </c>
      <c r="B120" s="527">
        <v>5</v>
      </c>
      <c r="C120" s="523">
        <v>5</v>
      </c>
    </row>
    <row r="121" spans="1:3" s="160" customFormat="1" x14ac:dyDescent="0.2"/>
    <row r="122" spans="1:3" s="160" customFormat="1" ht="17.25" customHeight="1" x14ac:dyDescent="0.2"/>
    <row r="123" spans="1:3" s="160" customFormat="1" ht="17.25" customHeight="1" x14ac:dyDescent="0.2"/>
    <row r="124" spans="1:3" s="160" customFormat="1" ht="17.25" customHeight="1" x14ac:dyDescent="0.2"/>
    <row r="125" spans="1:3" s="160" customFormat="1" ht="17.25" customHeight="1" x14ac:dyDescent="0.2"/>
    <row r="126" spans="1:3" s="160" customFormat="1" ht="17.25" customHeight="1" x14ac:dyDescent="0.2"/>
    <row r="127" spans="1:3" s="160" customFormat="1" x14ac:dyDescent="0.2"/>
    <row r="128" spans="1:3" s="160" customFormat="1" x14ac:dyDescent="0.2"/>
    <row r="129" spans="1:8" s="160" customFormat="1" x14ac:dyDescent="0.2"/>
    <row r="130" spans="1:8" s="160" customFormat="1" x14ac:dyDescent="0.2"/>
    <row r="131" spans="1:8" s="160" customFormat="1" x14ac:dyDescent="0.2"/>
    <row r="132" spans="1:8" s="160" customFormat="1" x14ac:dyDescent="0.2"/>
    <row r="133" spans="1:8" s="160" customFormat="1" x14ac:dyDescent="0.2">
      <c r="D133" s="163"/>
      <c r="E133" s="163"/>
      <c r="F133" s="529"/>
    </row>
    <row r="134" spans="1:8" s="160" customFormat="1" x14ac:dyDescent="0.2">
      <c r="A134" s="689"/>
      <c r="B134" s="689"/>
      <c r="C134" s="690"/>
      <c r="D134" s="690"/>
      <c r="E134" s="164"/>
      <c r="G134" s="164"/>
      <c r="H134" s="164"/>
    </row>
    <row r="135" spans="1:8" s="160" customFormat="1" x14ac:dyDescent="0.2">
      <c r="A135" s="689"/>
      <c r="B135" s="689"/>
      <c r="C135" s="690"/>
      <c r="D135" s="690"/>
      <c r="E135" s="164"/>
      <c r="G135" s="161"/>
      <c r="H135" s="161"/>
    </row>
    <row r="136" spans="1:8" s="160" customFormat="1" x14ac:dyDescent="0.2">
      <c r="A136" s="688"/>
      <c r="B136" s="688"/>
      <c r="C136" s="688"/>
      <c r="D136" s="688"/>
      <c r="E136" s="164"/>
      <c r="G136" s="165"/>
      <c r="H136" s="165"/>
    </row>
    <row r="137" spans="1:8" s="160" customFormat="1" x14ac:dyDescent="0.2">
      <c r="E137" s="164"/>
    </row>
    <row r="138" spans="1:8" s="160" customFormat="1" x14ac:dyDescent="0.2"/>
    <row r="139" spans="1:8" s="160" customFormat="1" x14ac:dyDescent="0.2"/>
    <row r="140" spans="1:8" s="160" customFormat="1" x14ac:dyDescent="0.2"/>
    <row r="141" spans="1:8" s="160" customFormat="1" x14ac:dyDescent="0.2"/>
    <row r="142" spans="1:8" s="160" customFormat="1" x14ac:dyDescent="0.2"/>
    <row r="143" spans="1:8" s="160" customFormat="1" x14ac:dyDescent="0.2"/>
    <row r="144" spans="1:8" s="160" customFormat="1" x14ac:dyDescent="0.2"/>
    <row r="145" s="160" customFormat="1" x14ac:dyDescent="0.2"/>
    <row r="146" s="160" customFormat="1" x14ac:dyDescent="0.2"/>
    <row r="147" s="160" customFormat="1" x14ac:dyDescent="0.2"/>
    <row r="148" s="160" customFormat="1" x14ac:dyDescent="0.2"/>
    <row r="149" s="160" customFormat="1" x14ac:dyDescent="0.2"/>
    <row r="150" s="160" customFormat="1" x14ac:dyDescent="0.2"/>
    <row r="151" s="160" customFormat="1" x14ac:dyDescent="0.2"/>
  </sheetData>
  <protectedRanges>
    <protectedRange sqref="A87 A100 A107 F133 A114" name="Rango4_1"/>
  </protectedRanges>
  <mergeCells count="8">
    <mergeCell ref="A2:G2"/>
    <mergeCell ref="A136:B136"/>
    <mergeCell ref="C136:D136"/>
    <mergeCell ref="A134:B134"/>
    <mergeCell ref="C134:D134"/>
    <mergeCell ref="A135:B135"/>
    <mergeCell ref="C135:D135"/>
    <mergeCell ref="B4:I4"/>
  </mergeCells>
  <phoneticPr fontId="34" type="noConversion"/>
  <dataValidations disablePrompts="1" count="1">
    <dataValidation type="list" allowBlank="1" showInputMessage="1" showErrorMessage="1" sqref="E86:E88">
      <formula1>Unocinco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locked="0" defaultSize="0" autoLine="0" autoPict="0">
                <anchor moveWithCells="1">
                  <from>
                    <xdr:col>4</xdr:col>
                    <xdr:colOff>0</xdr:colOff>
                    <xdr:row>76</xdr:row>
                    <xdr:rowOff>9525</xdr:rowOff>
                  </from>
                  <to>
                    <xdr:col>4</xdr:col>
                    <xdr:colOff>1238250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5" name="Drop Down 7">
              <controlPr locked="0" defaultSize="0" autoLine="0" autoPict="0">
                <anchor moveWithCells="1">
                  <from>
                    <xdr:col>0</xdr:col>
                    <xdr:colOff>66675</xdr:colOff>
                    <xdr:row>73</xdr:row>
                    <xdr:rowOff>0</xdr:rowOff>
                  </from>
                  <to>
                    <xdr:col>0</xdr:col>
                    <xdr:colOff>1790700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6" name="Drop Down 9">
              <controlPr locked="0" defaultSize="0" autoLine="0" autoPict="0">
                <anchor moveWithCells="1">
                  <from>
                    <xdr:col>4</xdr:col>
                    <xdr:colOff>0</xdr:colOff>
                    <xdr:row>76</xdr:row>
                    <xdr:rowOff>9525</xdr:rowOff>
                  </from>
                  <to>
                    <xdr:col>5</xdr:col>
                    <xdr:colOff>762000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7" name="Drop Down 15">
              <controlPr locked="0" defaultSize="0" autoLine="0" autoPict="0">
                <anchor moveWithCells="1">
                  <from>
                    <xdr:col>0</xdr:col>
                    <xdr:colOff>0</xdr:colOff>
                    <xdr:row>80</xdr:row>
                    <xdr:rowOff>0</xdr:rowOff>
                  </from>
                  <to>
                    <xdr:col>0</xdr:col>
                    <xdr:colOff>1190625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8" name="Drop Down 16">
              <controlPr locked="0" defaultSize="0" autoLine="0" autoPict="0">
                <anchor moveWithCells="1">
                  <from>
                    <xdr:col>0</xdr:col>
                    <xdr:colOff>0</xdr:colOff>
                    <xdr:row>76</xdr:row>
                    <xdr:rowOff>9525</xdr:rowOff>
                  </from>
                  <to>
                    <xdr:col>0</xdr:col>
                    <xdr:colOff>1266825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9" name="Drop Down 17">
              <controlPr locked="0" defaultSize="0" autoLine="0" autoPict="0">
                <anchor moveWithCells="1">
                  <from>
                    <xdr:col>0</xdr:col>
                    <xdr:colOff>0</xdr:colOff>
                    <xdr:row>76</xdr:row>
                    <xdr:rowOff>0</xdr:rowOff>
                  </from>
                  <to>
                    <xdr:col>0</xdr:col>
                    <xdr:colOff>2552700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10" name="Drop Down 22">
              <controlPr locked="0" defaultSize="0" autoLine="0" autoPict="0">
                <anchor moveWithCells="1">
                  <from>
                    <xdr:col>4</xdr:col>
                    <xdr:colOff>19050</xdr:colOff>
                    <xdr:row>73</xdr:row>
                    <xdr:rowOff>9525</xdr:rowOff>
                  </from>
                  <to>
                    <xdr:col>4</xdr:col>
                    <xdr:colOff>1162050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1" name="Drop Down 23">
              <controlPr locked="0" defaultSize="0" autoLine="0" autoPict="0">
                <anchor moveWithCells="1">
                  <from>
                    <xdr:col>4</xdr:col>
                    <xdr:colOff>19050</xdr:colOff>
                    <xdr:row>73</xdr:row>
                    <xdr:rowOff>9525</xdr:rowOff>
                  </from>
                  <to>
                    <xdr:col>5</xdr:col>
                    <xdr:colOff>247650</xdr:colOff>
                    <xdr:row>74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4"/>
  <sheetViews>
    <sheetView workbookViewId="0">
      <selection activeCell="C12" sqref="C12"/>
    </sheetView>
  </sheetViews>
  <sheetFormatPr baseColWidth="10" defaultColWidth="11.5703125" defaultRowHeight="15" x14ac:dyDescent="0.25"/>
  <cols>
    <col min="1" max="1" width="2.28515625" customWidth="1"/>
    <col min="2" max="2" width="35.7109375" customWidth="1"/>
    <col min="3" max="3" width="18.7109375" bestFit="1" customWidth="1"/>
    <col min="4" max="4" width="17.140625" customWidth="1"/>
    <col min="5" max="7" width="16.5703125" customWidth="1"/>
    <col min="8" max="22" width="16.5703125" hidden="1" customWidth="1"/>
    <col min="23" max="24" width="16.5703125" customWidth="1"/>
  </cols>
  <sheetData>
    <row r="1" spans="1:27" ht="15.75" thickBot="1" x14ac:dyDescent="0.3">
      <c r="C1" s="376" t="s">
        <v>225</v>
      </c>
      <c r="D1" s="376" t="s">
        <v>226</v>
      </c>
      <c r="E1" s="376" t="s">
        <v>227</v>
      </c>
      <c r="F1" s="376" t="s">
        <v>228</v>
      </c>
      <c r="G1" s="376" t="s">
        <v>229</v>
      </c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 t="s">
        <v>230</v>
      </c>
      <c r="X1" s="376" t="s">
        <v>231</v>
      </c>
      <c r="Y1" s="376" t="s">
        <v>386</v>
      </c>
      <c r="Z1" s="376" t="s">
        <v>387</v>
      </c>
      <c r="AA1" s="376" t="s">
        <v>388</v>
      </c>
    </row>
    <row r="2" spans="1:27" x14ac:dyDescent="0.25">
      <c r="B2" s="450" t="s">
        <v>385</v>
      </c>
      <c r="C2" s="453">
        <f>SUM($W$22:$W$33)</f>
        <v>0</v>
      </c>
      <c r="D2" s="454">
        <f>SUM($W$34:$W$45)</f>
        <v>0</v>
      </c>
      <c r="E2" s="454">
        <f>SUM($W$46:$W$57)</f>
        <v>0</v>
      </c>
      <c r="F2" s="454">
        <f>SUM($W$58:$W$69)</f>
        <v>0</v>
      </c>
      <c r="G2" s="454">
        <f>SUM($W$70:$W$81)</f>
        <v>0</v>
      </c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454">
        <f>SUM($W$82:$W$93)</f>
        <v>0</v>
      </c>
      <c r="X2" s="454">
        <f>SUM($W$94:$W$105)</f>
        <v>0</v>
      </c>
      <c r="Y2" s="454">
        <f>SUM($W$106:$W$117)</f>
        <v>0</v>
      </c>
      <c r="Z2" s="454">
        <f>SUM($W$118:$W$129)</f>
        <v>0</v>
      </c>
      <c r="AA2" s="454">
        <f>SUM($W$130:$W$141)</f>
        <v>0</v>
      </c>
    </row>
    <row r="3" spans="1:27" x14ac:dyDescent="0.25">
      <c r="B3" s="451" t="s">
        <v>384</v>
      </c>
      <c r="C3" s="453">
        <f>SUM($E$22:$E$33)</f>
        <v>0</v>
      </c>
      <c r="D3" s="454">
        <f>SUM($E$34:$E$45)</f>
        <v>0</v>
      </c>
      <c r="E3" s="454">
        <f>SUM($E$46:$E$57)</f>
        <v>0</v>
      </c>
      <c r="F3" s="454">
        <f>SUM($E$58:$E$69)</f>
        <v>0</v>
      </c>
      <c r="G3" s="454">
        <f>SUM($E$70:$E$81)</f>
        <v>0</v>
      </c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454">
        <f>SUM($E$82:$E$93)</f>
        <v>0</v>
      </c>
      <c r="X3" s="454">
        <f>SUM($E$94:$E$105)</f>
        <v>0</v>
      </c>
      <c r="Y3" s="454">
        <f>SUM($E$106:$E$117)</f>
        <v>0</v>
      </c>
      <c r="Z3" s="454">
        <f>SUM($E$118:$E$129)</f>
        <v>0</v>
      </c>
      <c r="AA3" s="454">
        <f>SUM($E$130:$E$141)</f>
        <v>0</v>
      </c>
    </row>
    <row r="4" spans="1:27" ht="15.75" thickBot="1" x14ac:dyDescent="0.3">
      <c r="B4" s="452" t="s">
        <v>389</v>
      </c>
      <c r="C4" s="453">
        <f>+C3+C2</f>
        <v>0</v>
      </c>
      <c r="D4" s="453">
        <f>+D3+D2</f>
        <v>0</v>
      </c>
      <c r="E4" s="453">
        <f>+E3+E2</f>
        <v>0</v>
      </c>
      <c r="F4" s="453">
        <f>+F3+F2</f>
        <v>0</v>
      </c>
      <c r="G4" s="453">
        <f>+G3+G2</f>
        <v>0</v>
      </c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453">
        <f>+W3+W2</f>
        <v>0</v>
      </c>
      <c r="X4" s="453">
        <f>+X3+X2</f>
        <v>0</v>
      </c>
      <c r="Y4" s="453">
        <f>+Y3+Y2</f>
        <v>0</v>
      </c>
      <c r="Z4" s="453">
        <f>+Z3+Z2</f>
        <v>0</v>
      </c>
      <c r="AA4" s="453">
        <f>+AA3+AA2</f>
        <v>0</v>
      </c>
    </row>
    <row r="6" spans="1:27" ht="15.75" x14ac:dyDescent="0.25">
      <c r="A6" s="305"/>
      <c r="B6" s="693" t="s">
        <v>390</v>
      </c>
      <c r="C6" s="693"/>
      <c r="D6" s="693"/>
      <c r="E6" s="693"/>
      <c r="F6" s="693"/>
      <c r="G6" s="306"/>
      <c r="H6" s="305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V6" s="304"/>
      <c r="W6" s="304"/>
    </row>
    <row r="7" spans="1:27" ht="19.5" x14ac:dyDescent="0.25">
      <c r="A7" s="305"/>
      <c r="B7" s="308"/>
      <c r="C7" s="309"/>
      <c r="D7" s="310" t="s">
        <v>273</v>
      </c>
      <c r="F7" s="306"/>
      <c r="G7" s="306"/>
      <c r="H7" s="305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V7" s="304"/>
      <c r="W7" s="304"/>
    </row>
    <row r="8" spans="1:27" ht="16.5" thickBot="1" x14ac:dyDescent="0.3">
      <c r="A8" s="305"/>
      <c r="B8" s="305"/>
      <c r="C8" s="305"/>
      <c r="D8" s="305"/>
      <c r="E8" s="305"/>
      <c r="F8" s="305"/>
      <c r="G8" s="305"/>
      <c r="H8" s="305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V8" s="304"/>
      <c r="W8" s="304"/>
    </row>
    <row r="9" spans="1:27" ht="15.75" x14ac:dyDescent="0.25">
      <c r="A9" s="305"/>
      <c r="B9" s="311" t="s">
        <v>274</v>
      </c>
      <c r="C9" s="312">
        <v>0.4</v>
      </c>
      <c r="E9" s="313">
        <f>IF(C12&gt;120,"ERROR : La planilla no permite calcular más de 120",0)</f>
        <v>0</v>
      </c>
      <c r="G9" s="314"/>
      <c r="H9" s="305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V9" s="304"/>
      <c r="W9" s="304"/>
    </row>
    <row r="10" spans="1:27" ht="16.5" thickBot="1" x14ac:dyDescent="0.3">
      <c r="A10" s="305"/>
      <c r="B10" s="315" t="s">
        <v>275</v>
      </c>
      <c r="C10" s="316">
        <v>12</v>
      </c>
      <c r="D10" s="317" t="str">
        <f>CHOOSE(C10,"cuotas anuales","cuotas semestrales","cuotas cuatrimestrales","cuotas trimestrales","","cuotas bimestrales","","","","","","cuotas mensuales")</f>
        <v>cuotas mensuales</v>
      </c>
      <c r="E10" s="318"/>
      <c r="G10" s="313">
        <f>IF(C12&gt;120,"períodos",0)</f>
        <v>0</v>
      </c>
      <c r="H10" s="305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V10" s="304"/>
      <c r="W10" s="304"/>
    </row>
    <row r="11" spans="1:27" ht="16.5" thickBot="1" x14ac:dyDescent="0.3">
      <c r="A11" s="305"/>
      <c r="B11" s="311" t="s">
        <v>276</v>
      </c>
      <c r="C11" s="319">
        <f>+IF(C10=0,0,C9/C10)</f>
        <v>3.3333333333333333E-2</v>
      </c>
      <c r="D11" s="314"/>
      <c r="E11" s="320"/>
      <c r="F11" s="320"/>
      <c r="G11" s="320"/>
      <c r="H11" s="321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V11" s="304"/>
      <c r="W11" s="304"/>
    </row>
    <row r="12" spans="1:27" ht="16.5" thickBot="1" x14ac:dyDescent="0.3">
      <c r="A12" s="305"/>
      <c r="B12" s="322" t="s">
        <v>277</v>
      </c>
      <c r="C12" s="448"/>
      <c r="D12" s="314"/>
      <c r="E12" s="323" t="s">
        <v>278</v>
      </c>
      <c r="F12" s="324"/>
      <c r="G12" s="325">
        <f>+C12-C13</f>
        <v>0</v>
      </c>
      <c r="H12" s="321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V12" s="304"/>
      <c r="W12" s="304"/>
    </row>
    <row r="13" spans="1:27" ht="16.5" thickBot="1" x14ac:dyDescent="0.3">
      <c r="A13" s="305"/>
      <c r="B13" s="322" t="s">
        <v>279</v>
      </c>
      <c r="C13" s="448"/>
      <c r="D13" s="320"/>
      <c r="E13" s="323" t="s">
        <v>280</v>
      </c>
      <c r="F13" s="324"/>
      <c r="G13" s="326">
        <f>C12/C10</f>
        <v>0</v>
      </c>
      <c r="H13" s="32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V13" s="304"/>
      <c r="W13" s="304"/>
    </row>
    <row r="14" spans="1:27" ht="15.75" x14ac:dyDescent="0.25">
      <c r="A14" s="305"/>
      <c r="B14" s="328" t="s">
        <v>281</v>
      </c>
      <c r="C14" s="449"/>
      <c r="D14" s="692">
        <f>IF(C12=0,0,+IF(C13&gt;=C12,"ERROR : El período de gracia, no puede ser mayor",0))</f>
        <v>0</v>
      </c>
      <c r="E14" s="692"/>
      <c r="F14" s="692"/>
      <c r="G14" s="692"/>
      <c r="H14" s="32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V14" s="304"/>
      <c r="W14" s="304"/>
    </row>
    <row r="15" spans="1:27" ht="16.5" thickBot="1" x14ac:dyDescent="0.3">
      <c r="A15" s="305"/>
      <c r="B15" s="315" t="s">
        <v>282</v>
      </c>
      <c r="C15" s="329">
        <v>0</v>
      </c>
      <c r="D15" s="692">
        <f>+IF(D14=0,0,"a la cantidad total de períodos considerados")</f>
        <v>0</v>
      </c>
      <c r="E15" s="692"/>
      <c r="F15" s="692"/>
      <c r="G15" s="692"/>
      <c r="H15" s="32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V15" s="304"/>
      <c r="W15" s="304"/>
    </row>
    <row r="16" spans="1:27" ht="15.75" x14ac:dyDescent="0.25">
      <c r="A16" s="305"/>
      <c r="B16" s="327"/>
      <c r="C16" s="327"/>
      <c r="D16" s="330"/>
      <c r="E16" s="330"/>
      <c r="F16" s="330"/>
      <c r="G16" s="330"/>
      <c r="H16" s="330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V16" s="304"/>
      <c r="W16" s="304"/>
    </row>
    <row r="17" spans="1:24" ht="18" hidden="1" x14ac:dyDescent="0.25">
      <c r="A17" s="305"/>
      <c r="B17" s="331" t="s">
        <v>283</v>
      </c>
      <c r="C17" s="321"/>
      <c r="D17" s="332" t="s">
        <v>284</v>
      </c>
      <c r="E17" s="330"/>
      <c r="F17" s="330"/>
      <c r="G17" s="333" t="s">
        <v>285</v>
      </c>
      <c r="H17" s="334"/>
      <c r="I17" s="307"/>
      <c r="J17" s="307"/>
      <c r="K17" s="335" t="s">
        <v>237</v>
      </c>
      <c r="L17" s="307"/>
      <c r="M17" s="335" t="s">
        <v>237</v>
      </c>
      <c r="N17" s="307"/>
      <c r="O17" s="335" t="s">
        <v>237</v>
      </c>
      <c r="P17" s="307"/>
      <c r="Q17" s="335" t="s">
        <v>237</v>
      </c>
      <c r="R17" s="307"/>
      <c r="S17" s="335" t="s">
        <v>237</v>
      </c>
      <c r="T17" s="307"/>
      <c r="V17" s="304"/>
      <c r="W17" s="304"/>
    </row>
    <row r="18" spans="1:24" ht="16.5" hidden="1" thickBot="1" x14ac:dyDescent="0.3">
      <c r="A18" s="305"/>
      <c r="B18" s="321"/>
      <c r="C18" s="321"/>
      <c r="D18" s="336" t="e">
        <f>(1+G18)^C10-1</f>
        <v>#NUM!</v>
      </c>
      <c r="E18" s="330"/>
      <c r="F18" s="337"/>
      <c r="G18" s="338" t="e">
        <f>+IF(C11=0,0,IRR(D21:D141,C11))</f>
        <v>#NUM!</v>
      </c>
      <c r="H18" s="339" t="s">
        <v>286</v>
      </c>
      <c r="I18" s="340"/>
      <c r="J18" s="340"/>
      <c r="K18" s="341" t="e">
        <f>+IF($C$11=0,0,IRR(K21:K141))</f>
        <v>#NUM!</v>
      </c>
      <c r="L18" s="340"/>
      <c r="M18" s="341" t="e">
        <f>+IF($C$11=0,0,IRR(M21:M141))</f>
        <v>#NUM!</v>
      </c>
      <c r="N18" s="340"/>
      <c r="O18" s="341" t="e">
        <f>+IF($C$11=0,0,IRR(O21:O141))</f>
        <v>#NUM!</v>
      </c>
      <c r="P18" s="340"/>
      <c r="Q18" s="341" t="e">
        <f>+IF($C$11=0,0,IRR(Q21:Q141))</f>
        <v>#NUM!</v>
      </c>
      <c r="R18" s="340"/>
      <c r="S18" s="341" t="e">
        <f>+IF($C$11=0,0,IRR(S21:S141))</f>
        <v>#NUM!</v>
      </c>
      <c r="T18" s="340"/>
      <c r="U18" s="342">
        <v>0</v>
      </c>
      <c r="V18" s="304"/>
      <c r="W18" s="304"/>
    </row>
    <row r="19" spans="1:24" ht="16.5" hidden="1" thickBot="1" x14ac:dyDescent="0.3">
      <c r="A19" s="305"/>
      <c r="B19" s="321"/>
      <c r="C19" s="343" t="s">
        <v>245</v>
      </c>
      <c r="D19" s="344">
        <f>+SUM(D22:D141)</f>
        <v>0</v>
      </c>
      <c r="E19" s="345">
        <f>+IF(C12=0,0,IF(C13&gt;=C12,"ERROR",SUM(E21:E141)))</f>
        <v>0</v>
      </c>
      <c r="F19" s="344">
        <f>+SUM(F21:F141)</f>
        <v>0</v>
      </c>
      <c r="G19" s="346"/>
      <c r="H19" s="347" t="s">
        <v>287</v>
      </c>
      <c r="I19" s="348"/>
      <c r="J19" s="349"/>
      <c r="K19" s="350">
        <f>+SUM(K21:K141)</f>
        <v>0</v>
      </c>
      <c r="L19" s="349"/>
      <c r="M19" s="350">
        <f>+SUM(M21:M141)</f>
        <v>0</v>
      </c>
      <c r="N19" s="349"/>
      <c r="O19" s="350">
        <f>+SUM(O21:O141)</f>
        <v>0</v>
      </c>
      <c r="P19" s="349"/>
      <c r="Q19" s="351">
        <f>+SUM(Q21:Q141)</f>
        <v>0</v>
      </c>
      <c r="R19" s="349"/>
      <c r="S19" s="351">
        <f>+SUM(S21:S141)</f>
        <v>0</v>
      </c>
      <c r="T19" s="340"/>
      <c r="U19" s="342">
        <v>0.21</v>
      </c>
      <c r="V19" s="304"/>
      <c r="W19" s="304"/>
    </row>
    <row r="20" spans="1:24" ht="32.25" hidden="1" thickBot="1" x14ac:dyDescent="0.3">
      <c r="A20" s="352"/>
      <c r="B20" s="353"/>
      <c r="C20" s="409" t="str">
        <f>CHOOSE(C10,"Años","Semestres","Cuatrimestres","Trimestres","Períodos","Bimestres","Períodos","Períodos","Períodos","Períodos","Períodos","Meses")</f>
        <v>Meses</v>
      </c>
      <c r="D20" s="410" t="s">
        <v>288</v>
      </c>
      <c r="E20" s="410" t="s">
        <v>384</v>
      </c>
      <c r="F20" s="410" t="s">
        <v>289</v>
      </c>
      <c r="G20" s="411" t="s">
        <v>290</v>
      </c>
      <c r="H20" s="354" t="s">
        <v>291</v>
      </c>
      <c r="I20" s="355"/>
      <c r="J20" s="412">
        <v>2</v>
      </c>
      <c r="K20" s="413" t="s">
        <v>292</v>
      </c>
      <c r="L20" s="412">
        <v>3</v>
      </c>
      <c r="M20" s="413" t="s">
        <v>292</v>
      </c>
      <c r="N20" s="412">
        <v>4</v>
      </c>
      <c r="O20" s="413" t="s">
        <v>292</v>
      </c>
      <c r="P20" s="412">
        <v>6</v>
      </c>
      <c r="Q20" s="413" t="s">
        <v>292</v>
      </c>
      <c r="R20" s="412">
        <v>12</v>
      </c>
      <c r="S20" s="413" t="s">
        <v>292</v>
      </c>
      <c r="T20" s="356"/>
      <c r="U20" s="357" t="s">
        <v>293</v>
      </c>
      <c r="V20" s="358" t="s">
        <v>294</v>
      </c>
      <c r="W20" s="411" t="s">
        <v>383</v>
      </c>
      <c r="X20" s="359" t="s">
        <v>295</v>
      </c>
    </row>
    <row r="21" spans="1:24" ht="15.75" hidden="1" x14ac:dyDescent="0.25">
      <c r="A21" s="305"/>
      <c r="B21" s="360">
        <v>0</v>
      </c>
      <c r="C21" s="414" t="s">
        <v>296</v>
      </c>
      <c r="D21" s="415">
        <f>-C14+C15</f>
        <v>0</v>
      </c>
      <c r="E21" s="416"/>
      <c r="F21" s="417"/>
      <c r="G21" s="418">
        <f>+C14</f>
        <v>0</v>
      </c>
      <c r="H21" s="419">
        <v>0</v>
      </c>
      <c r="I21" s="420"/>
      <c r="J21" s="421">
        <f>IF(K21=0,0,+$B21/J$20)</f>
        <v>0</v>
      </c>
      <c r="K21" s="422">
        <f>+$D$21</f>
        <v>0</v>
      </c>
      <c r="L21" s="421">
        <f>IF(M21=0,0,+$B21/L$20)</f>
        <v>0</v>
      </c>
      <c r="M21" s="422">
        <f>+$D$21</f>
        <v>0</v>
      </c>
      <c r="N21" s="421">
        <f>IF(O21=0,0,+$B21/N$20)</f>
        <v>0</v>
      </c>
      <c r="O21" s="422">
        <f>+$D$21</f>
        <v>0</v>
      </c>
      <c r="P21" s="421">
        <f>IF(Q21=0,0,+$B21/P$20)</f>
        <v>0</v>
      </c>
      <c r="Q21" s="422">
        <f>+$D$21</f>
        <v>0</v>
      </c>
      <c r="R21" s="421">
        <f>IF(S21=0,0,+$B21/R$20)</f>
        <v>0</v>
      </c>
      <c r="S21" s="422">
        <f>+$D$21</f>
        <v>0</v>
      </c>
      <c r="T21" s="423"/>
      <c r="U21" s="424"/>
      <c r="V21" s="425"/>
      <c r="W21" s="426"/>
      <c r="X21" s="427">
        <f>SUM(X22:X141)</f>
        <v>0</v>
      </c>
    </row>
    <row r="22" spans="1:24" ht="15.75" hidden="1" x14ac:dyDescent="0.25">
      <c r="A22" s="305"/>
      <c r="B22" s="360">
        <v>1</v>
      </c>
      <c r="C22" s="365">
        <f t="shared" ref="C22:C85" si="0">+IF($C$12&gt;120,0,IF($C$12&gt;B21,B22,0))</f>
        <v>0</v>
      </c>
      <c r="D22" s="361">
        <f t="shared" ref="D22:D85" si="1">+F22+E22</f>
        <v>0</v>
      </c>
      <c r="E22" s="407">
        <f t="shared" ref="E22:E85" si="2">+IF(C22=0,0,IF($C$13&gt;=C22,0,$C$14/$G$12))</f>
        <v>0</v>
      </c>
      <c r="F22" s="361">
        <f t="shared" ref="F22:F85" si="3">+IF($C$12=0,0,IF($C$12&gt;120,0,G21*$C$11))</f>
        <v>0</v>
      </c>
      <c r="G22" s="362">
        <f t="shared" ref="G22:G85" si="4">+G21-E22</f>
        <v>0</v>
      </c>
      <c r="H22" s="428">
        <f t="shared" ref="H22:H85" si="5">+G22*$U$18</f>
        <v>0</v>
      </c>
      <c r="I22" s="429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07"/>
      <c r="U22" s="430">
        <f t="shared" ref="U22:U85" si="6">+H22+D22</f>
        <v>0</v>
      </c>
      <c r="V22" s="304">
        <f t="shared" ref="V22:V85" si="7">(+H22*$U$19)+(+F22*$U$19)</f>
        <v>0</v>
      </c>
      <c r="W22" s="431">
        <f>+V22+F22</f>
        <v>0</v>
      </c>
      <c r="X22" s="432">
        <f>+W22+E22</f>
        <v>0</v>
      </c>
    </row>
    <row r="23" spans="1:24" ht="15.75" hidden="1" x14ac:dyDescent="0.25">
      <c r="A23" s="305"/>
      <c r="B23" s="360">
        <v>2</v>
      </c>
      <c r="C23" s="365">
        <f t="shared" si="0"/>
        <v>0</v>
      </c>
      <c r="D23" s="361">
        <f t="shared" si="1"/>
        <v>0</v>
      </c>
      <c r="E23" s="407">
        <f t="shared" si="2"/>
        <v>0</v>
      </c>
      <c r="F23" s="361">
        <f t="shared" si="3"/>
        <v>0</v>
      </c>
      <c r="G23" s="362">
        <f t="shared" si="4"/>
        <v>0</v>
      </c>
      <c r="H23" s="428">
        <f t="shared" si="5"/>
        <v>0</v>
      </c>
      <c r="I23" s="429"/>
      <c r="J23" s="363">
        <f>IF(K23=0,0,+$B23/J$20)</f>
        <v>0</v>
      </c>
      <c r="K23" s="364">
        <f>+SUM(D22:D23)</f>
        <v>0</v>
      </c>
      <c r="L23" s="366"/>
      <c r="M23" s="367"/>
      <c r="N23" s="366"/>
      <c r="O23" s="367"/>
      <c r="P23" s="366"/>
      <c r="Q23" s="367"/>
      <c r="R23" s="366"/>
      <c r="S23" s="367"/>
      <c r="T23" s="307"/>
      <c r="U23" s="430">
        <f t="shared" si="6"/>
        <v>0</v>
      </c>
      <c r="V23" s="304">
        <f t="shared" si="7"/>
        <v>0</v>
      </c>
      <c r="W23" s="431">
        <f t="shared" ref="W23:W86" si="8">+V23+F23</f>
        <v>0</v>
      </c>
      <c r="X23" s="432">
        <f t="shared" ref="X23:X86" si="9">+W23+E23</f>
        <v>0</v>
      </c>
    </row>
    <row r="24" spans="1:24" ht="15.75" hidden="1" x14ac:dyDescent="0.25">
      <c r="A24" s="305"/>
      <c r="B24" s="360">
        <v>3</v>
      </c>
      <c r="C24" s="365">
        <f t="shared" si="0"/>
        <v>0</v>
      </c>
      <c r="D24" s="361">
        <f t="shared" si="1"/>
        <v>0</v>
      </c>
      <c r="E24" s="407">
        <f t="shared" si="2"/>
        <v>0</v>
      </c>
      <c r="F24" s="361">
        <f t="shared" si="3"/>
        <v>0</v>
      </c>
      <c r="G24" s="362">
        <f t="shared" si="4"/>
        <v>0</v>
      </c>
      <c r="H24" s="428">
        <f t="shared" si="5"/>
        <v>0</v>
      </c>
      <c r="I24" s="429"/>
      <c r="J24" s="366"/>
      <c r="K24" s="367"/>
      <c r="L24" s="363">
        <f>IF(M24=0,0,+$B24/L$20)</f>
        <v>0</v>
      </c>
      <c r="M24" s="364">
        <f>+SUM(D22:D24)</f>
        <v>0</v>
      </c>
      <c r="N24" s="366"/>
      <c r="O24" s="367"/>
      <c r="P24" s="366"/>
      <c r="Q24" s="367"/>
      <c r="R24" s="366"/>
      <c r="S24" s="367"/>
      <c r="T24" s="307"/>
      <c r="U24" s="430">
        <f t="shared" si="6"/>
        <v>0</v>
      </c>
      <c r="V24" s="304">
        <f t="shared" si="7"/>
        <v>0</v>
      </c>
      <c r="W24" s="431">
        <f t="shared" si="8"/>
        <v>0</v>
      </c>
      <c r="X24" s="432">
        <f t="shared" si="9"/>
        <v>0</v>
      </c>
    </row>
    <row r="25" spans="1:24" ht="15.75" hidden="1" x14ac:dyDescent="0.25">
      <c r="A25" s="305"/>
      <c r="B25" s="360">
        <v>4</v>
      </c>
      <c r="C25" s="365">
        <f t="shared" si="0"/>
        <v>0</v>
      </c>
      <c r="D25" s="361">
        <f t="shared" si="1"/>
        <v>0</v>
      </c>
      <c r="E25" s="407">
        <f t="shared" si="2"/>
        <v>0</v>
      </c>
      <c r="F25" s="361">
        <f t="shared" si="3"/>
        <v>0</v>
      </c>
      <c r="G25" s="362">
        <f t="shared" si="4"/>
        <v>0</v>
      </c>
      <c r="H25" s="428">
        <f t="shared" si="5"/>
        <v>0</v>
      </c>
      <c r="I25" s="433"/>
      <c r="J25" s="363">
        <f>IF(K25=0,0,+$B25/J$20)</f>
        <v>0</v>
      </c>
      <c r="K25" s="364">
        <f>+SUM(D24:D25)</f>
        <v>0</v>
      </c>
      <c r="L25" s="366"/>
      <c r="M25" s="367"/>
      <c r="N25" s="363">
        <f>IF(O25=0,0,+$B25/N$20)</f>
        <v>0</v>
      </c>
      <c r="O25" s="364">
        <f>+SUM(D22:D25)</f>
        <v>0</v>
      </c>
      <c r="P25" s="366"/>
      <c r="Q25" s="367"/>
      <c r="R25" s="366"/>
      <c r="S25" s="367"/>
      <c r="T25" s="307"/>
      <c r="U25" s="430">
        <f t="shared" si="6"/>
        <v>0</v>
      </c>
      <c r="V25" s="304">
        <f t="shared" si="7"/>
        <v>0</v>
      </c>
      <c r="W25" s="431">
        <f t="shared" si="8"/>
        <v>0</v>
      </c>
      <c r="X25" s="432">
        <f t="shared" si="9"/>
        <v>0</v>
      </c>
    </row>
    <row r="26" spans="1:24" ht="15.75" hidden="1" x14ac:dyDescent="0.25">
      <c r="A26" s="305"/>
      <c r="B26" s="360">
        <v>5</v>
      </c>
      <c r="C26" s="365">
        <f t="shared" si="0"/>
        <v>0</v>
      </c>
      <c r="D26" s="361">
        <f t="shared" si="1"/>
        <v>0</v>
      </c>
      <c r="E26" s="407">
        <f t="shared" si="2"/>
        <v>0</v>
      </c>
      <c r="F26" s="361">
        <f t="shared" si="3"/>
        <v>0</v>
      </c>
      <c r="G26" s="362">
        <f t="shared" si="4"/>
        <v>0</v>
      </c>
      <c r="H26" s="428">
        <f t="shared" si="5"/>
        <v>0</v>
      </c>
      <c r="I26" s="433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07"/>
      <c r="U26" s="430">
        <f t="shared" si="6"/>
        <v>0</v>
      </c>
      <c r="V26" s="304">
        <f t="shared" si="7"/>
        <v>0</v>
      </c>
      <c r="W26" s="431">
        <f t="shared" si="8"/>
        <v>0</v>
      </c>
      <c r="X26" s="432">
        <f t="shared" si="9"/>
        <v>0</v>
      </c>
    </row>
    <row r="27" spans="1:24" ht="15.75" hidden="1" x14ac:dyDescent="0.25">
      <c r="A27" s="305"/>
      <c r="B27" s="360">
        <v>6</v>
      </c>
      <c r="C27" s="365">
        <f t="shared" si="0"/>
        <v>0</v>
      </c>
      <c r="D27" s="361">
        <f t="shared" si="1"/>
        <v>0</v>
      </c>
      <c r="E27" s="407">
        <f t="shared" si="2"/>
        <v>0</v>
      </c>
      <c r="F27" s="361">
        <f t="shared" si="3"/>
        <v>0</v>
      </c>
      <c r="G27" s="362">
        <f t="shared" si="4"/>
        <v>0</v>
      </c>
      <c r="H27" s="428">
        <f t="shared" si="5"/>
        <v>0</v>
      </c>
      <c r="I27" s="429"/>
      <c r="J27" s="363">
        <f>IF(K27=0,0,+$B27/J$20)</f>
        <v>0</v>
      </c>
      <c r="K27" s="364">
        <f>+SUM(D26:D27)</f>
        <v>0</v>
      </c>
      <c r="L27" s="363">
        <f>IF(M27=0,0,+$B27/L$20)</f>
        <v>0</v>
      </c>
      <c r="M27" s="364">
        <f>+SUM(D25:D27)</f>
        <v>0</v>
      </c>
      <c r="N27" s="366"/>
      <c r="O27" s="367"/>
      <c r="P27" s="363">
        <f>IF(Q27=0,0,+$B27/P$20)</f>
        <v>0</v>
      </c>
      <c r="Q27" s="364">
        <f>+SUM(D22:D27)</f>
        <v>0</v>
      </c>
      <c r="R27" s="366"/>
      <c r="S27" s="367"/>
      <c r="T27" s="307"/>
      <c r="U27" s="430">
        <f t="shared" si="6"/>
        <v>0</v>
      </c>
      <c r="V27" s="304">
        <f t="shared" si="7"/>
        <v>0</v>
      </c>
      <c r="W27" s="431">
        <f t="shared" si="8"/>
        <v>0</v>
      </c>
      <c r="X27" s="432">
        <f t="shared" si="9"/>
        <v>0</v>
      </c>
    </row>
    <row r="28" spans="1:24" ht="15.75" hidden="1" x14ac:dyDescent="0.25">
      <c r="A28" s="305"/>
      <c r="B28" s="360">
        <v>7</v>
      </c>
      <c r="C28" s="365">
        <f t="shared" si="0"/>
        <v>0</v>
      </c>
      <c r="D28" s="361">
        <f t="shared" si="1"/>
        <v>0</v>
      </c>
      <c r="E28" s="407">
        <f t="shared" si="2"/>
        <v>0</v>
      </c>
      <c r="F28" s="361">
        <f t="shared" si="3"/>
        <v>0</v>
      </c>
      <c r="G28" s="362">
        <f t="shared" si="4"/>
        <v>0</v>
      </c>
      <c r="H28" s="428">
        <f t="shared" si="5"/>
        <v>0</v>
      </c>
      <c r="I28" s="429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07"/>
      <c r="U28" s="430">
        <f t="shared" si="6"/>
        <v>0</v>
      </c>
      <c r="V28" s="304">
        <f t="shared" si="7"/>
        <v>0</v>
      </c>
      <c r="W28" s="431">
        <f t="shared" si="8"/>
        <v>0</v>
      </c>
      <c r="X28" s="432">
        <f t="shared" si="9"/>
        <v>0</v>
      </c>
    </row>
    <row r="29" spans="1:24" ht="15.75" hidden="1" x14ac:dyDescent="0.25">
      <c r="A29" s="305"/>
      <c r="B29" s="360">
        <v>8</v>
      </c>
      <c r="C29" s="365">
        <f t="shared" si="0"/>
        <v>0</v>
      </c>
      <c r="D29" s="361">
        <f t="shared" si="1"/>
        <v>0</v>
      </c>
      <c r="E29" s="407">
        <f t="shared" si="2"/>
        <v>0</v>
      </c>
      <c r="F29" s="361">
        <f t="shared" si="3"/>
        <v>0</v>
      </c>
      <c r="G29" s="362">
        <f t="shared" si="4"/>
        <v>0</v>
      </c>
      <c r="H29" s="428">
        <f t="shared" si="5"/>
        <v>0</v>
      </c>
      <c r="I29" s="433"/>
      <c r="J29" s="363">
        <f>IF(K29=0,0,+$B29/J$20)</f>
        <v>0</v>
      </c>
      <c r="K29" s="364">
        <f>+SUM(D28:D29)</f>
        <v>0</v>
      </c>
      <c r="L29" s="366"/>
      <c r="M29" s="367"/>
      <c r="N29" s="363">
        <f>IF(O29=0,0,+$B29/N$20)</f>
        <v>0</v>
      </c>
      <c r="O29" s="364">
        <f>+SUM(D26:D29)</f>
        <v>0</v>
      </c>
      <c r="P29" s="366"/>
      <c r="Q29" s="367"/>
      <c r="R29" s="366"/>
      <c r="S29" s="367"/>
      <c r="T29" s="307"/>
      <c r="U29" s="430">
        <f t="shared" si="6"/>
        <v>0</v>
      </c>
      <c r="V29" s="304">
        <f t="shared" si="7"/>
        <v>0</v>
      </c>
      <c r="W29" s="431">
        <f t="shared" si="8"/>
        <v>0</v>
      </c>
      <c r="X29" s="432">
        <f t="shared" si="9"/>
        <v>0</v>
      </c>
    </row>
    <row r="30" spans="1:24" ht="15.75" hidden="1" x14ac:dyDescent="0.25">
      <c r="A30" s="305"/>
      <c r="B30" s="360">
        <v>9</v>
      </c>
      <c r="C30" s="365">
        <f t="shared" si="0"/>
        <v>0</v>
      </c>
      <c r="D30" s="361">
        <f t="shared" si="1"/>
        <v>0</v>
      </c>
      <c r="E30" s="407">
        <f t="shared" si="2"/>
        <v>0</v>
      </c>
      <c r="F30" s="361">
        <f t="shared" si="3"/>
        <v>0</v>
      </c>
      <c r="G30" s="362">
        <f t="shared" si="4"/>
        <v>0</v>
      </c>
      <c r="H30" s="428">
        <f t="shared" si="5"/>
        <v>0</v>
      </c>
      <c r="I30" s="429"/>
      <c r="J30" s="366"/>
      <c r="K30" s="367"/>
      <c r="L30" s="363">
        <f>IF(M30=0,0,+$B30/L$20)</f>
        <v>0</v>
      </c>
      <c r="M30" s="364">
        <f>+SUM(D28:D30)</f>
        <v>0</v>
      </c>
      <c r="N30" s="366"/>
      <c r="O30" s="367"/>
      <c r="P30" s="366"/>
      <c r="Q30" s="367"/>
      <c r="R30" s="366"/>
      <c r="S30" s="367"/>
      <c r="T30" s="307"/>
      <c r="U30" s="430">
        <f t="shared" si="6"/>
        <v>0</v>
      </c>
      <c r="V30" s="304">
        <f t="shared" si="7"/>
        <v>0</v>
      </c>
      <c r="W30" s="431">
        <f t="shared" si="8"/>
        <v>0</v>
      </c>
      <c r="X30" s="432">
        <f t="shared" si="9"/>
        <v>0</v>
      </c>
    </row>
    <row r="31" spans="1:24" ht="15.75" hidden="1" x14ac:dyDescent="0.25">
      <c r="A31" s="305"/>
      <c r="B31" s="360">
        <v>10</v>
      </c>
      <c r="C31" s="365">
        <f t="shared" si="0"/>
        <v>0</v>
      </c>
      <c r="D31" s="361">
        <f t="shared" si="1"/>
        <v>0</v>
      </c>
      <c r="E31" s="407">
        <f t="shared" si="2"/>
        <v>0</v>
      </c>
      <c r="F31" s="361">
        <f t="shared" si="3"/>
        <v>0</v>
      </c>
      <c r="G31" s="362">
        <f t="shared" si="4"/>
        <v>0</v>
      </c>
      <c r="H31" s="428">
        <f t="shared" si="5"/>
        <v>0</v>
      </c>
      <c r="I31" s="429"/>
      <c r="J31" s="363">
        <f>IF(K31=0,0,+$B31/J$20)</f>
        <v>0</v>
      </c>
      <c r="K31" s="364">
        <f>+SUM(D30:D31)</f>
        <v>0</v>
      </c>
      <c r="L31" s="366"/>
      <c r="M31" s="367"/>
      <c r="N31" s="366"/>
      <c r="O31" s="367"/>
      <c r="P31" s="366"/>
      <c r="Q31" s="367"/>
      <c r="R31" s="366"/>
      <c r="S31" s="367"/>
      <c r="T31" s="307"/>
      <c r="U31" s="430">
        <f t="shared" si="6"/>
        <v>0</v>
      </c>
      <c r="V31" s="304">
        <f t="shared" si="7"/>
        <v>0</v>
      </c>
      <c r="W31" s="431">
        <f t="shared" si="8"/>
        <v>0</v>
      </c>
      <c r="X31" s="432">
        <f t="shared" si="9"/>
        <v>0</v>
      </c>
    </row>
    <row r="32" spans="1:24" ht="15.75" hidden="1" x14ac:dyDescent="0.25">
      <c r="A32" s="305"/>
      <c r="B32" s="360">
        <v>11</v>
      </c>
      <c r="C32" s="365">
        <f t="shared" si="0"/>
        <v>0</v>
      </c>
      <c r="D32" s="361">
        <f t="shared" si="1"/>
        <v>0</v>
      </c>
      <c r="E32" s="407">
        <f t="shared" si="2"/>
        <v>0</v>
      </c>
      <c r="F32" s="361">
        <f t="shared" si="3"/>
        <v>0</v>
      </c>
      <c r="G32" s="362">
        <f t="shared" si="4"/>
        <v>0</v>
      </c>
      <c r="H32" s="428">
        <f t="shared" si="5"/>
        <v>0</v>
      </c>
      <c r="I32" s="429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07"/>
      <c r="U32" s="430">
        <f t="shared" si="6"/>
        <v>0</v>
      </c>
      <c r="V32" s="304">
        <f t="shared" si="7"/>
        <v>0</v>
      </c>
      <c r="W32" s="431">
        <f t="shared" si="8"/>
        <v>0</v>
      </c>
      <c r="X32" s="432">
        <f t="shared" si="9"/>
        <v>0</v>
      </c>
    </row>
    <row r="33" spans="1:24" ht="16.5" hidden="1" thickBot="1" x14ac:dyDescent="0.3">
      <c r="A33" s="305"/>
      <c r="B33" s="360">
        <v>12</v>
      </c>
      <c r="C33" s="368">
        <f t="shared" si="0"/>
        <v>0</v>
      </c>
      <c r="D33" s="369">
        <f t="shared" si="1"/>
        <v>0</v>
      </c>
      <c r="E33" s="408">
        <f t="shared" si="2"/>
        <v>0</v>
      </c>
      <c r="F33" s="369">
        <f t="shared" si="3"/>
        <v>0</v>
      </c>
      <c r="G33" s="370">
        <f t="shared" si="4"/>
        <v>0</v>
      </c>
      <c r="H33" s="434">
        <f t="shared" si="5"/>
        <v>0</v>
      </c>
      <c r="I33" s="435"/>
      <c r="J33" s="371">
        <f>IF(K33=0,0,+$B33/J$20)</f>
        <v>0</v>
      </c>
      <c r="K33" s="372">
        <f>+SUM(D32:D33)</f>
        <v>0</v>
      </c>
      <c r="L33" s="371">
        <f>IF(M33=0,0,+$B33/L$20)</f>
        <v>0</v>
      </c>
      <c r="M33" s="372">
        <f>+SUM(D31:D33)</f>
        <v>0</v>
      </c>
      <c r="N33" s="371">
        <f>IF(O33=0,0,+$B33/N$20)</f>
        <v>0</v>
      </c>
      <c r="O33" s="372">
        <f>+SUM(D30:D33)</f>
        <v>0</v>
      </c>
      <c r="P33" s="371">
        <f>IF(Q33=0,0,+$B33/P$20)</f>
        <v>0</v>
      </c>
      <c r="Q33" s="372">
        <f>+SUM(D28:D33)</f>
        <v>0</v>
      </c>
      <c r="R33" s="371">
        <f>IF(S33=0,0,+$B33/R$20)</f>
        <v>0</v>
      </c>
      <c r="S33" s="372">
        <f>+SUM(D22:D33)</f>
        <v>0</v>
      </c>
      <c r="T33" s="436"/>
      <c r="U33" s="437">
        <f t="shared" si="6"/>
        <v>0</v>
      </c>
      <c r="V33" s="438">
        <f t="shared" si="7"/>
        <v>0</v>
      </c>
      <c r="W33" s="439">
        <f t="shared" si="8"/>
        <v>0</v>
      </c>
      <c r="X33" s="440">
        <f t="shared" si="9"/>
        <v>0</v>
      </c>
    </row>
    <row r="34" spans="1:24" ht="15.75" hidden="1" x14ac:dyDescent="0.25">
      <c r="A34" s="305"/>
      <c r="B34" s="360">
        <v>13</v>
      </c>
      <c r="C34" s="441">
        <f t="shared" si="0"/>
        <v>0</v>
      </c>
      <c r="D34" s="415">
        <f t="shared" si="1"/>
        <v>0</v>
      </c>
      <c r="E34" s="442">
        <f t="shared" si="2"/>
        <v>0</v>
      </c>
      <c r="F34" s="415">
        <f t="shared" si="3"/>
        <v>0</v>
      </c>
      <c r="G34" s="418">
        <f t="shared" si="4"/>
        <v>0</v>
      </c>
      <c r="H34" s="443">
        <f t="shared" si="5"/>
        <v>0</v>
      </c>
      <c r="I34" s="420"/>
      <c r="J34" s="444"/>
      <c r="K34" s="445"/>
      <c r="L34" s="444"/>
      <c r="M34" s="445"/>
      <c r="N34" s="444"/>
      <c r="O34" s="445"/>
      <c r="P34" s="444"/>
      <c r="Q34" s="445"/>
      <c r="R34" s="444"/>
      <c r="S34" s="445"/>
      <c r="T34" s="423"/>
      <c r="U34" s="446">
        <f t="shared" si="6"/>
        <v>0</v>
      </c>
      <c r="V34" s="425">
        <f t="shared" si="7"/>
        <v>0</v>
      </c>
      <c r="W34" s="426">
        <f t="shared" si="8"/>
        <v>0</v>
      </c>
      <c r="X34" s="427">
        <f t="shared" si="9"/>
        <v>0</v>
      </c>
    </row>
    <row r="35" spans="1:24" ht="15.75" hidden="1" x14ac:dyDescent="0.25">
      <c r="A35" s="305"/>
      <c r="B35" s="360">
        <v>14</v>
      </c>
      <c r="C35" s="365">
        <f t="shared" si="0"/>
        <v>0</v>
      </c>
      <c r="D35" s="361">
        <f t="shared" si="1"/>
        <v>0</v>
      </c>
      <c r="E35" s="407">
        <f t="shared" si="2"/>
        <v>0</v>
      </c>
      <c r="F35" s="361">
        <f t="shared" si="3"/>
        <v>0</v>
      </c>
      <c r="G35" s="362">
        <f t="shared" si="4"/>
        <v>0</v>
      </c>
      <c r="H35" s="428">
        <f t="shared" si="5"/>
        <v>0</v>
      </c>
      <c r="I35" s="429"/>
      <c r="J35" s="363">
        <f>IF(K35=0,0,+$B35/J$20)</f>
        <v>0</v>
      </c>
      <c r="K35" s="364">
        <f>+SUM(D34:D35)</f>
        <v>0</v>
      </c>
      <c r="L35" s="366"/>
      <c r="M35" s="367"/>
      <c r="N35" s="366"/>
      <c r="O35" s="367"/>
      <c r="P35" s="366"/>
      <c r="Q35" s="367"/>
      <c r="R35" s="366"/>
      <c r="S35" s="367"/>
      <c r="T35" s="307"/>
      <c r="U35" s="430">
        <f t="shared" si="6"/>
        <v>0</v>
      </c>
      <c r="V35" s="304">
        <f t="shared" si="7"/>
        <v>0</v>
      </c>
      <c r="W35" s="431">
        <f t="shared" si="8"/>
        <v>0</v>
      </c>
      <c r="X35" s="432">
        <f t="shared" si="9"/>
        <v>0</v>
      </c>
    </row>
    <row r="36" spans="1:24" ht="15.75" hidden="1" x14ac:dyDescent="0.25">
      <c r="A36" s="305"/>
      <c r="B36" s="360">
        <v>15</v>
      </c>
      <c r="C36" s="365">
        <f t="shared" si="0"/>
        <v>0</v>
      </c>
      <c r="D36" s="361">
        <f t="shared" si="1"/>
        <v>0</v>
      </c>
      <c r="E36" s="407">
        <f t="shared" si="2"/>
        <v>0</v>
      </c>
      <c r="F36" s="361">
        <f t="shared" si="3"/>
        <v>0</v>
      </c>
      <c r="G36" s="362">
        <f t="shared" si="4"/>
        <v>0</v>
      </c>
      <c r="H36" s="428">
        <f t="shared" si="5"/>
        <v>0</v>
      </c>
      <c r="I36" s="429"/>
      <c r="J36" s="366"/>
      <c r="K36" s="367"/>
      <c r="L36" s="363">
        <f>IF(M36=0,0,+$B36/L$20)</f>
        <v>0</v>
      </c>
      <c r="M36" s="364">
        <f>+SUM(D34:D36)</f>
        <v>0</v>
      </c>
      <c r="N36" s="366"/>
      <c r="O36" s="367"/>
      <c r="P36" s="366"/>
      <c r="Q36" s="367"/>
      <c r="R36" s="366"/>
      <c r="S36" s="367"/>
      <c r="T36" s="307"/>
      <c r="U36" s="430">
        <f t="shared" si="6"/>
        <v>0</v>
      </c>
      <c r="V36" s="304">
        <f t="shared" si="7"/>
        <v>0</v>
      </c>
      <c r="W36" s="431">
        <f t="shared" si="8"/>
        <v>0</v>
      </c>
      <c r="X36" s="432">
        <f t="shared" si="9"/>
        <v>0</v>
      </c>
    </row>
    <row r="37" spans="1:24" ht="15.75" hidden="1" x14ac:dyDescent="0.25">
      <c r="A37" s="305"/>
      <c r="B37" s="360">
        <v>16</v>
      </c>
      <c r="C37" s="365">
        <f t="shared" si="0"/>
        <v>0</v>
      </c>
      <c r="D37" s="361">
        <f t="shared" si="1"/>
        <v>0</v>
      </c>
      <c r="E37" s="407">
        <f t="shared" si="2"/>
        <v>0</v>
      </c>
      <c r="F37" s="361">
        <f t="shared" si="3"/>
        <v>0</v>
      </c>
      <c r="G37" s="362">
        <f t="shared" si="4"/>
        <v>0</v>
      </c>
      <c r="H37" s="428">
        <f t="shared" si="5"/>
        <v>0</v>
      </c>
      <c r="I37" s="433"/>
      <c r="J37" s="363">
        <f>IF(K37=0,0,+$B37/J$20)</f>
        <v>0</v>
      </c>
      <c r="K37" s="364">
        <f>+SUM(D36:D37)</f>
        <v>0</v>
      </c>
      <c r="L37" s="366"/>
      <c r="M37" s="367"/>
      <c r="N37" s="363">
        <f>IF(O37=0,0,+$B37/N$20)</f>
        <v>0</v>
      </c>
      <c r="O37" s="364">
        <f>+SUM(D34:D37)</f>
        <v>0</v>
      </c>
      <c r="P37" s="366"/>
      <c r="Q37" s="367"/>
      <c r="R37" s="366"/>
      <c r="S37" s="367"/>
      <c r="T37" s="307"/>
      <c r="U37" s="430">
        <f t="shared" si="6"/>
        <v>0</v>
      </c>
      <c r="V37" s="304">
        <f t="shared" si="7"/>
        <v>0</v>
      </c>
      <c r="W37" s="431">
        <f t="shared" si="8"/>
        <v>0</v>
      </c>
      <c r="X37" s="432">
        <f t="shared" si="9"/>
        <v>0</v>
      </c>
    </row>
    <row r="38" spans="1:24" ht="15.75" hidden="1" x14ac:dyDescent="0.25">
      <c r="A38" s="305"/>
      <c r="B38" s="360">
        <v>17</v>
      </c>
      <c r="C38" s="365">
        <f t="shared" si="0"/>
        <v>0</v>
      </c>
      <c r="D38" s="361">
        <f t="shared" si="1"/>
        <v>0</v>
      </c>
      <c r="E38" s="407">
        <f t="shared" si="2"/>
        <v>0</v>
      </c>
      <c r="F38" s="361">
        <f t="shared" si="3"/>
        <v>0</v>
      </c>
      <c r="G38" s="362">
        <f t="shared" si="4"/>
        <v>0</v>
      </c>
      <c r="H38" s="428">
        <f t="shared" si="5"/>
        <v>0</v>
      </c>
      <c r="I38" s="429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07"/>
      <c r="U38" s="430">
        <f t="shared" si="6"/>
        <v>0</v>
      </c>
      <c r="V38" s="304">
        <f t="shared" si="7"/>
        <v>0</v>
      </c>
      <c r="W38" s="431">
        <f t="shared" si="8"/>
        <v>0</v>
      </c>
      <c r="X38" s="432">
        <f t="shared" si="9"/>
        <v>0</v>
      </c>
    </row>
    <row r="39" spans="1:24" ht="15.75" hidden="1" x14ac:dyDescent="0.25">
      <c r="A39" s="305"/>
      <c r="B39" s="360">
        <v>18</v>
      </c>
      <c r="C39" s="365">
        <f t="shared" si="0"/>
        <v>0</v>
      </c>
      <c r="D39" s="361">
        <f t="shared" si="1"/>
        <v>0</v>
      </c>
      <c r="E39" s="407">
        <f t="shared" si="2"/>
        <v>0</v>
      </c>
      <c r="F39" s="361">
        <f t="shared" si="3"/>
        <v>0</v>
      </c>
      <c r="G39" s="362">
        <f t="shared" si="4"/>
        <v>0</v>
      </c>
      <c r="H39" s="428">
        <f t="shared" si="5"/>
        <v>0</v>
      </c>
      <c r="I39" s="429"/>
      <c r="J39" s="363">
        <f>IF(K39=0,0,+$B39/J$20)</f>
        <v>0</v>
      </c>
      <c r="K39" s="364">
        <f>+SUM(D38:D39)</f>
        <v>0</v>
      </c>
      <c r="L39" s="363">
        <f>IF(M39=0,0,+$B39/L$20)</f>
        <v>0</v>
      </c>
      <c r="M39" s="364">
        <f>+SUM(D37:D39)</f>
        <v>0</v>
      </c>
      <c r="N39" s="366"/>
      <c r="O39" s="367"/>
      <c r="P39" s="363">
        <f>IF(Q39=0,0,+$B39/P$20)</f>
        <v>0</v>
      </c>
      <c r="Q39" s="364">
        <f>+SUM(D34:D39)</f>
        <v>0</v>
      </c>
      <c r="R39" s="366"/>
      <c r="S39" s="367"/>
      <c r="T39" s="307"/>
      <c r="U39" s="430">
        <f t="shared" si="6"/>
        <v>0</v>
      </c>
      <c r="V39" s="304">
        <f t="shared" si="7"/>
        <v>0</v>
      </c>
      <c r="W39" s="431">
        <f t="shared" si="8"/>
        <v>0</v>
      </c>
      <c r="X39" s="432">
        <f t="shared" si="9"/>
        <v>0</v>
      </c>
    </row>
    <row r="40" spans="1:24" ht="15.75" hidden="1" x14ac:dyDescent="0.25">
      <c r="A40" s="305"/>
      <c r="B40" s="360">
        <v>19</v>
      </c>
      <c r="C40" s="365">
        <f t="shared" si="0"/>
        <v>0</v>
      </c>
      <c r="D40" s="361">
        <f t="shared" si="1"/>
        <v>0</v>
      </c>
      <c r="E40" s="407">
        <f t="shared" si="2"/>
        <v>0</v>
      </c>
      <c r="F40" s="361">
        <f t="shared" si="3"/>
        <v>0</v>
      </c>
      <c r="G40" s="362">
        <f t="shared" si="4"/>
        <v>0</v>
      </c>
      <c r="H40" s="428">
        <f t="shared" si="5"/>
        <v>0</v>
      </c>
      <c r="I40" s="429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07"/>
      <c r="U40" s="430">
        <f t="shared" si="6"/>
        <v>0</v>
      </c>
      <c r="V40" s="304">
        <f t="shared" si="7"/>
        <v>0</v>
      </c>
      <c r="W40" s="431">
        <f t="shared" si="8"/>
        <v>0</v>
      </c>
      <c r="X40" s="432">
        <f t="shared" si="9"/>
        <v>0</v>
      </c>
    </row>
    <row r="41" spans="1:24" ht="15.75" hidden="1" x14ac:dyDescent="0.25">
      <c r="A41" s="305"/>
      <c r="B41" s="360">
        <v>20</v>
      </c>
      <c r="C41" s="365">
        <f t="shared" si="0"/>
        <v>0</v>
      </c>
      <c r="D41" s="361">
        <f t="shared" si="1"/>
        <v>0</v>
      </c>
      <c r="E41" s="407">
        <f t="shared" si="2"/>
        <v>0</v>
      </c>
      <c r="F41" s="361">
        <f t="shared" si="3"/>
        <v>0</v>
      </c>
      <c r="G41" s="362">
        <f t="shared" si="4"/>
        <v>0</v>
      </c>
      <c r="H41" s="428">
        <f t="shared" si="5"/>
        <v>0</v>
      </c>
      <c r="I41" s="433"/>
      <c r="J41" s="363">
        <f>IF(K41=0,0,+$B41/J$20)</f>
        <v>0</v>
      </c>
      <c r="K41" s="364">
        <f>+SUM(D40:D41)</f>
        <v>0</v>
      </c>
      <c r="L41" s="366"/>
      <c r="M41" s="367"/>
      <c r="N41" s="363">
        <f>IF(O41=0,0,+$B41/N$20)</f>
        <v>0</v>
      </c>
      <c r="O41" s="364">
        <f>+SUM(D38:D41)</f>
        <v>0</v>
      </c>
      <c r="P41" s="366"/>
      <c r="Q41" s="367"/>
      <c r="R41" s="366"/>
      <c r="S41" s="367"/>
      <c r="T41" s="307"/>
      <c r="U41" s="430">
        <f t="shared" si="6"/>
        <v>0</v>
      </c>
      <c r="V41" s="304">
        <f t="shared" si="7"/>
        <v>0</v>
      </c>
      <c r="W41" s="431">
        <f t="shared" si="8"/>
        <v>0</v>
      </c>
      <c r="X41" s="432">
        <f t="shared" si="9"/>
        <v>0</v>
      </c>
    </row>
    <row r="42" spans="1:24" ht="15.75" hidden="1" x14ac:dyDescent="0.25">
      <c r="A42" s="305"/>
      <c r="B42" s="360">
        <v>21</v>
      </c>
      <c r="C42" s="365">
        <f t="shared" si="0"/>
        <v>0</v>
      </c>
      <c r="D42" s="361">
        <f t="shared" si="1"/>
        <v>0</v>
      </c>
      <c r="E42" s="407">
        <f t="shared" si="2"/>
        <v>0</v>
      </c>
      <c r="F42" s="361">
        <f t="shared" si="3"/>
        <v>0</v>
      </c>
      <c r="G42" s="362">
        <f t="shared" si="4"/>
        <v>0</v>
      </c>
      <c r="H42" s="428">
        <f t="shared" si="5"/>
        <v>0</v>
      </c>
      <c r="I42" s="429"/>
      <c r="J42" s="366"/>
      <c r="K42" s="367"/>
      <c r="L42" s="363">
        <f>IF(M42=0,0,+$B42/L$20)</f>
        <v>0</v>
      </c>
      <c r="M42" s="364">
        <f>+SUM(D40:D42)</f>
        <v>0</v>
      </c>
      <c r="N42" s="366"/>
      <c r="O42" s="367"/>
      <c r="P42" s="366"/>
      <c r="Q42" s="367"/>
      <c r="R42" s="366"/>
      <c r="S42" s="367"/>
      <c r="T42" s="307"/>
      <c r="U42" s="430">
        <f t="shared" si="6"/>
        <v>0</v>
      </c>
      <c r="V42" s="304">
        <f t="shared" si="7"/>
        <v>0</v>
      </c>
      <c r="W42" s="431">
        <f t="shared" si="8"/>
        <v>0</v>
      </c>
      <c r="X42" s="432">
        <f t="shared" si="9"/>
        <v>0</v>
      </c>
    </row>
    <row r="43" spans="1:24" ht="15.75" hidden="1" x14ac:dyDescent="0.25">
      <c r="A43" s="305"/>
      <c r="B43" s="360">
        <v>22</v>
      </c>
      <c r="C43" s="365">
        <f t="shared" si="0"/>
        <v>0</v>
      </c>
      <c r="D43" s="361">
        <f t="shared" si="1"/>
        <v>0</v>
      </c>
      <c r="E43" s="407">
        <f t="shared" si="2"/>
        <v>0</v>
      </c>
      <c r="F43" s="361">
        <f t="shared" si="3"/>
        <v>0</v>
      </c>
      <c r="G43" s="362">
        <f t="shared" si="4"/>
        <v>0</v>
      </c>
      <c r="H43" s="428">
        <f t="shared" si="5"/>
        <v>0</v>
      </c>
      <c r="I43" s="429"/>
      <c r="J43" s="363">
        <f>IF(K43=0,0,+$B43/J$20)</f>
        <v>0</v>
      </c>
      <c r="K43" s="364">
        <f>+SUM(D42:D43)</f>
        <v>0</v>
      </c>
      <c r="L43" s="366"/>
      <c r="M43" s="367"/>
      <c r="N43" s="366"/>
      <c r="O43" s="367"/>
      <c r="P43" s="366"/>
      <c r="Q43" s="367"/>
      <c r="R43" s="366"/>
      <c r="S43" s="367"/>
      <c r="T43" s="307"/>
      <c r="U43" s="430">
        <f t="shared" si="6"/>
        <v>0</v>
      </c>
      <c r="V43" s="304">
        <f t="shared" si="7"/>
        <v>0</v>
      </c>
      <c r="W43" s="431">
        <f t="shared" si="8"/>
        <v>0</v>
      </c>
      <c r="X43" s="432">
        <f t="shared" si="9"/>
        <v>0</v>
      </c>
    </row>
    <row r="44" spans="1:24" ht="15.75" hidden="1" x14ac:dyDescent="0.25">
      <c r="A44" s="305"/>
      <c r="B44" s="360">
        <v>23</v>
      </c>
      <c r="C44" s="365">
        <f t="shared" si="0"/>
        <v>0</v>
      </c>
      <c r="D44" s="361">
        <f t="shared" si="1"/>
        <v>0</v>
      </c>
      <c r="E44" s="407">
        <f t="shared" si="2"/>
        <v>0</v>
      </c>
      <c r="F44" s="361">
        <f t="shared" si="3"/>
        <v>0</v>
      </c>
      <c r="G44" s="362">
        <f t="shared" si="4"/>
        <v>0</v>
      </c>
      <c r="H44" s="428">
        <f t="shared" si="5"/>
        <v>0</v>
      </c>
      <c r="I44" s="429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07"/>
      <c r="U44" s="430">
        <f t="shared" si="6"/>
        <v>0</v>
      </c>
      <c r="V44" s="304">
        <f t="shared" si="7"/>
        <v>0</v>
      </c>
      <c r="W44" s="431">
        <f t="shared" si="8"/>
        <v>0</v>
      </c>
      <c r="X44" s="432">
        <f t="shared" si="9"/>
        <v>0</v>
      </c>
    </row>
    <row r="45" spans="1:24" ht="16.5" hidden="1" thickBot="1" x14ac:dyDescent="0.3">
      <c r="A45" s="305"/>
      <c r="B45" s="360">
        <v>24</v>
      </c>
      <c r="C45" s="368">
        <f t="shared" si="0"/>
        <v>0</v>
      </c>
      <c r="D45" s="369">
        <f t="shared" si="1"/>
        <v>0</v>
      </c>
      <c r="E45" s="408">
        <f t="shared" si="2"/>
        <v>0</v>
      </c>
      <c r="F45" s="369">
        <f t="shared" si="3"/>
        <v>0</v>
      </c>
      <c r="G45" s="370">
        <f t="shared" si="4"/>
        <v>0</v>
      </c>
      <c r="H45" s="434">
        <f t="shared" si="5"/>
        <v>0</v>
      </c>
      <c r="I45" s="435"/>
      <c r="J45" s="371">
        <f>IF(K45=0,0,+$B45/J$20)</f>
        <v>0</v>
      </c>
      <c r="K45" s="372">
        <f>+SUM(D44:D45)</f>
        <v>0</v>
      </c>
      <c r="L45" s="371">
        <f>IF(M45=0,0,+$B45/L$20)</f>
        <v>0</v>
      </c>
      <c r="M45" s="372">
        <f>+SUM(D43:D45)</f>
        <v>0</v>
      </c>
      <c r="N45" s="371">
        <f>IF(O45=0,0,+$B45/N$20)</f>
        <v>0</v>
      </c>
      <c r="O45" s="372">
        <f>+SUM(D42:D45)</f>
        <v>0</v>
      </c>
      <c r="P45" s="371">
        <f>IF(Q45=0,0,+$B45/P$20)</f>
        <v>0</v>
      </c>
      <c r="Q45" s="372">
        <f>+SUM(D40:D45)</f>
        <v>0</v>
      </c>
      <c r="R45" s="371">
        <f>IF(S45=0,0,+$B45/R$20)</f>
        <v>0</v>
      </c>
      <c r="S45" s="372">
        <f>+SUM(D34:D45)</f>
        <v>0</v>
      </c>
      <c r="T45" s="436"/>
      <c r="U45" s="437">
        <f t="shared" si="6"/>
        <v>0</v>
      </c>
      <c r="V45" s="438">
        <f t="shared" si="7"/>
        <v>0</v>
      </c>
      <c r="W45" s="439">
        <f t="shared" si="8"/>
        <v>0</v>
      </c>
      <c r="X45" s="440">
        <f t="shared" si="9"/>
        <v>0</v>
      </c>
    </row>
    <row r="46" spans="1:24" ht="15.75" hidden="1" x14ac:dyDescent="0.25">
      <c r="A46" s="305"/>
      <c r="B46" s="360">
        <v>25</v>
      </c>
      <c r="C46" s="441">
        <f t="shared" si="0"/>
        <v>0</v>
      </c>
      <c r="D46" s="415">
        <f t="shared" si="1"/>
        <v>0</v>
      </c>
      <c r="E46" s="442">
        <f t="shared" si="2"/>
        <v>0</v>
      </c>
      <c r="F46" s="415">
        <f t="shared" si="3"/>
        <v>0</v>
      </c>
      <c r="G46" s="418">
        <f t="shared" si="4"/>
        <v>0</v>
      </c>
      <c r="H46" s="443">
        <f t="shared" si="5"/>
        <v>0</v>
      </c>
      <c r="I46" s="420"/>
      <c r="J46" s="444"/>
      <c r="K46" s="445"/>
      <c r="L46" s="444"/>
      <c r="M46" s="445"/>
      <c r="N46" s="444"/>
      <c r="O46" s="445"/>
      <c r="P46" s="444"/>
      <c r="Q46" s="445"/>
      <c r="R46" s="444"/>
      <c r="S46" s="445"/>
      <c r="T46" s="423"/>
      <c r="U46" s="446">
        <f t="shared" si="6"/>
        <v>0</v>
      </c>
      <c r="V46" s="425">
        <f t="shared" si="7"/>
        <v>0</v>
      </c>
      <c r="W46" s="426">
        <f t="shared" si="8"/>
        <v>0</v>
      </c>
      <c r="X46" s="427">
        <f t="shared" si="9"/>
        <v>0</v>
      </c>
    </row>
    <row r="47" spans="1:24" ht="15.75" hidden="1" x14ac:dyDescent="0.25">
      <c r="A47" s="305"/>
      <c r="B47" s="360">
        <v>26</v>
      </c>
      <c r="C47" s="365">
        <f t="shared" si="0"/>
        <v>0</v>
      </c>
      <c r="D47" s="361">
        <f t="shared" si="1"/>
        <v>0</v>
      </c>
      <c r="E47" s="407">
        <f t="shared" si="2"/>
        <v>0</v>
      </c>
      <c r="F47" s="361">
        <f t="shared" si="3"/>
        <v>0</v>
      </c>
      <c r="G47" s="362">
        <f t="shared" si="4"/>
        <v>0</v>
      </c>
      <c r="H47" s="428">
        <f t="shared" si="5"/>
        <v>0</v>
      </c>
      <c r="I47" s="429"/>
      <c r="J47" s="363">
        <f>IF(K47=0,0,+$B47/J$20)</f>
        <v>0</v>
      </c>
      <c r="K47" s="364">
        <f>+SUM(D46:D47)</f>
        <v>0</v>
      </c>
      <c r="L47" s="366"/>
      <c r="M47" s="367"/>
      <c r="N47" s="366"/>
      <c r="O47" s="367"/>
      <c r="P47" s="366"/>
      <c r="Q47" s="367"/>
      <c r="R47" s="366"/>
      <c r="S47" s="367"/>
      <c r="T47" s="307"/>
      <c r="U47" s="430">
        <f t="shared" si="6"/>
        <v>0</v>
      </c>
      <c r="V47" s="304">
        <f t="shared" si="7"/>
        <v>0</v>
      </c>
      <c r="W47" s="431">
        <f t="shared" si="8"/>
        <v>0</v>
      </c>
      <c r="X47" s="432">
        <f t="shared" si="9"/>
        <v>0</v>
      </c>
    </row>
    <row r="48" spans="1:24" ht="15.75" hidden="1" x14ac:dyDescent="0.25">
      <c r="A48" s="305"/>
      <c r="B48" s="360">
        <v>27</v>
      </c>
      <c r="C48" s="365">
        <f t="shared" si="0"/>
        <v>0</v>
      </c>
      <c r="D48" s="361">
        <f t="shared" si="1"/>
        <v>0</v>
      </c>
      <c r="E48" s="407">
        <f t="shared" si="2"/>
        <v>0</v>
      </c>
      <c r="F48" s="361">
        <f t="shared" si="3"/>
        <v>0</v>
      </c>
      <c r="G48" s="362">
        <f t="shared" si="4"/>
        <v>0</v>
      </c>
      <c r="H48" s="428">
        <f t="shared" si="5"/>
        <v>0</v>
      </c>
      <c r="I48" s="429"/>
      <c r="J48" s="366"/>
      <c r="K48" s="367"/>
      <c r="L48" s="363">
        <f>IF(M48=0,0,+$B48/L$20)</f>
        <v>0</v>
      </c>
      <c r="M48" s="364">
        <f>+SUM(D46:D48)</f>
        <v>0</v>
      </c>
      <c r="N48" s="366"/>
      <c r="O48" s="367"/>
      <c r="P48" s="366"/>
      <c r="Q48" s="367"/>
      <c r="R48" s="366"/>
      <c r="S48" s="367"/>
      <c r="T48" s="307"/>
      <c r="U48" s="430">
        <f t="shared" si="6"/>
        <v>0</v>
      </c>
      <c r="V48" s="304">
        <f t="shared" si="7"/>
        <v>0</v>
      </c>
      <c r="W48" s="431">
        <f t="shared" si="8"/>
        <v>0</v>
      </c>
      <c r="X48" s="432">
        <f t="shared" si="9"/>
        <v>0</v>
      </c>
    </row>
    <row r="49" spans="1:24" ht="15.75" hidden="1" x14ac:dyDescent="0.25">
      <c r="A49" s="305"/>
      <c r="B49" s="360">
        <v>28</v>
      </c>
      <c r="C49" s="365">
        <f t="shared" si="0"/>
        <v>0</v>
      </c>
      <c r="D49" s="361">
        <f t="shared" si="1"/>
        <v>0</v>
      </c>
      <c r="E49" s="407">
        <f t="shared" si="2"/>
        <v>0</v>
      </c>
      <c r="F49" s="361">
        <f t="shared" si="3"/>
        <v>0</v>
      </c>
      <c r="G49" s="362">
        <f t="shared" si="4"/>
        <v>0</v>
      </c>
      <c r="H49" s="428">
        <f t="shared" si="5"/>
        <v>0</v>
      </c>
      <c r="I49" s="429"/>
      <c r="J49" s="363">
        <f>IF(K49=0,0,+$B49/J$20)</f>
        <v>0</v>
      </c>
      <c r="K49" s="364">
        <f>+SUM(D48:D49)</f>
        <v>0</v>
      </c>
      <c r="L49" s="366"/>
      <c r="M49" s="367"/>
      <c r="N49" s="363">
        <f>IF(O49=0,0,+$B49/N$20)</f>
        <v>0</v>
      </c>
      <c r="O49" s="364">
        <f>+SUM(D46:D49)</f>
        <v>0</v>
      </c>
      <c r="P49" s="366"/>
      <c r="Q49" s="367"/>
      <c r="R49" s="366"/>
      <c r="S49" s="367"/>
      <c r="T49" s="307"/>
      <c r="U49" s="430">
        <f t="shared" si="6"/>
        <v>0</v>
      </c>
      <c r="V49" s="304">
        <f t="shared" si="7"/>
        <v>0</v>
      </c>
      <c r="W49" s="431">
        <f t="shared" si="8"/>
        <v>0</v>
      </c>
      <c r="X49" s="432">
        <f t="shared" si="9"/>
        <v>0</v>
      </c>
    </row>
    <row r="50" spans="1:24" ht="15.75" hidden="1" x14ac:dyDescent="0.25">
      <c r="A50" s="305"/>
      <c r="B50" s="360">
        <v>29</v>
      </c>
      <c r="C50" s="365">
        <f t="shared" si="0"/>
        <v>0</v>
      </c>
      <c r="D50" s="361">
        <f t="shared" si="1"/>
        <v>0</v>
      </c>
      <c r="E50" s="407">
        <f t="shared" si="2"/>
        <v>0</v>
      </c>
      <c r="F50" s="361">
        <f t="shared" si="3"/>
        <v>0</v>
      </c>
      <c r="G50" s="362">
        <f t="shared" si="4"/>
        <v>0</v>
      </c>
      <c r="H50" s="428">
        <f t="shared" si="5"/>
        <v>0</v>
      </c>
      <c r="I50" s="429"/>
      <c r="J50" s="366"/>
      <c r="K50" s="367"/>
      <c r="L50" s="366"/>
      <c r="M50" s="367"/>
      <c r="N50" s="366"/>
      <c r="O50" s="367"/>
      <c r="P50" s="366"/>
      <c r="Q50" s="367"/>
      <c r="R50" s="366"/>
      <c r="S50" s="367"/>
      <c r="T50" s="307"/>
      <c r="U50" s="430">
        <f t="shared" si="6"/>
        <v>0</v>
      </c>
      <c r="V50" s="304">
        <f t="shared" si="7"/>
        <v>0</v>
      </c>
      <c r="W50" s="431">
        <f t="shared" si="8"/>
        <v>0</v>
      </c>
      <c r="X50" s="432">
        <f t="shared" si="9"/>
        <v>0</v>
      </c>
    </row>
    <row r="51" spans="1:24" ht="15.75" hidden="1" x14ac:dyDescent="0.25">
      <c r="A51" s="305"/>
      <c r="B51" s="360">
        <v>30</v>
      </c>
      <c r="C51" s="365">
        <f t="shared" si="0"/>
        <v>0</v>
      </c>
      <c r="D51" s="361">
        <f t="shared" si="1"/>
        <v>0</v>
      </c>
      <c r="E51" s="407">
        <f t="shared" si="2"/>
        <v>0</v>
      </c>
      <c r="F51" s="361">
        <f t="shared" si="3"/>
        <v>0</v>
      </c>
      <c r="G51" s="362">
        <f t="shared" si="4"/>
        <v>0</v>
      </c>
      <c r="H51" s="428">
        <f t="shared" si="5"/>
        <v>0</v>
      </c>
      <c r="I51" s="429"/>
      <c r="J51" s="363">
        <f>IF(K51=0,0,+$B51/J$20)</f>
        <v>0</v>
      </c>
      <c r="K51" s="364">
        <f>+SUM(D50:D51)</f>
        <v>0</v>
      </c>
      <c r="L51" s="363">
        <f>IF(M51=0,0,+$B51/L$20)</f>
        <v>0</v>
      </c>
      <c r="M51" s="364">
        <f>+SUM(D49:D51)</f>
        <v>0</v>
      </c>
      <c r="N51" s="366"/>
      <c r="O51" s="367"/>
      <c r="P51" s="363">
        <f>IF(Q51=0,0,+$B51/P$20)</f>
        <v>0</v>
      </c>
      <c r="Q51" s="364">
        <f>+SUM(D46:D51)</f>
        <v>0</v>
      </c>
      <c r="R51" s="366"/>
      <c r="S51" s="367"/>
      <c r="T51" s="307"/>
      <c r="U51" s="430">
        <f t="shared" si="6"/>
        <v>0</v>
      </c>
      <c r="V51" s="304">
        <f t="shared" si="7"/>
        <v>0</v>
      </c>
      <c r="W51" s="431">
        <f t="shared" si="8"/>
        <v>0</v>
      </c>
      <c r="X51" s="432">
        <f t="shared" si="9"/>
        <v>0</v>
      </c>
    </row>
    <row r="52" spans="1:24" ht="15.75" hidden="1" x14ac:dyDescent="0.25">
      <c r="A52" s="305"/>
      <c r="B52" s="360">
        <v>31</v>
      </c>
      <c r="C52" s="365">
        <f t="shared" si="0"/>
        <v>0</v>
      </c>
      <c r="D52" s="361">
        <f t="shared" si="1"/>
        <v>0</v>
      </c>
      <c r="E52" s="407">
        <f t="shared" si="2"/>
        <v>0</v>
      </c>
      <c r="F52" s="361">
        <f t="shared" si="3"/>
        <v>0</v>
      </c>
      <c r="G52" s="362">
        <f t="shared" si="4"/>
        <v>0</v>
      </c>
      <c r="H52" s="428">
        <f t="shared" si="5"/>
        <v>0</v>
      </c>
      <c r="I52" s="429"/>
      <c r="J52" s="366"/>
      <c r="K52" s="367"/>
      <c r="L52" s="366"/>
      <c r="M52" s="367"/>
      <c r="N52" s="366"/>
      <c r="O52" s="367"/>
      <c r="P52" s="366"/>
      <c r="Q52" s="367"/>
      <c r="R52" s="366"/>
      <c r="S52" s="367"/>
      <c r="T52" s="307"/>
      <c r="U52" s="430">
        <f t="shared" si="6"/>
        <v>0</v>
      </c>
      <c r="V52" s="304">
        <f t="shared" si="7"/>
        <v>0</v>
      </c>
      <c r="W52" s="431">
        <f t="shared" si="8"/>
        <v>0</v>
      </c>
      <c r="X52" s="432">
        <f t="shared" si="9"/>
        <v>0</v>
      </c>
    </row>
    <row r="53" spans="1:24" ht="15.75" hidden="1" x14ac:dyDescent="0.25">
      <c r="A53" s="305"/>
      <c r="B53" s="360">
        <v>32</v>
      </c>
      <c r="C53" s="365">
        <f t="shared" si="0"/>
        <v>0</v>
      </c>
      <c r="D53" s="361">
        <f t="shared" si="1"/>
        <v>0</v>
      </c>
      <c r="E53" s="407">
        <f t="shared" si="2"/>
        <v>0</v>
      </c>
      <c r="F53" s="361">
        <f t="shared" si="3"/>
        <v>0</v>
      </c>
      <c r="G53" s="362">
        <f t="shared" si="4"/>
        <v>0</v>
      </c>
      <c r="H53" s="428">
        <f t="shared" si="5"/>
        <v>0</v>
      </c>
      <c r="I53" s="429"/>
      <c r="J53" s="363">
        <f>IF(K53=0,0,+$B53/J$20)</f>
        <v>0</v>
      </c>
      <c r="K53" s="364">
        <f>+SUM(D52:D53)</f>
        <v>0</v>
      </c>
      <c r="L53" s="366"/>
      <c r="M53" s="367"/>
      <c r="N53" s="363">
        <f>IF(O53=0,0,+$B53/N$20)</f>
        <v>0</v>
      </c>
      <c r="O53" s="364">
        <f>+SUM(D50:D53)</f>
        <v>0</v>
      </c>
      <c r="P53" s="366"/>
      <c r="Q53" s="367"/>
      <c r="R53" s="366"/>
      <c r="S53" s="367"/>
      <c r="T53" s="307"/>
      <c r="U53" s="430">
        <f t="shared" si="6"/>
        <v>0</v>
      </c>
      <c r="V53" s="304">
        <f t="shared" si="7"/>
        <v>0</v>
      </c>
      <c r="W53" s="431">
        <f t="shared" si="8"/>
        <v>0</v>
      </c>
      <c r="X53" s="432">
        <f t="shared" si="9"/>
        <v>0</v>
      </c>
    </row>
    <row r="54" spans="1:24" ht="15.75" hidden="1" x14ac:dyDescent="0.25">
      <c r="A54" s="305"/>
      <c r="B54" s="360">
        <v>33</v>
      </c>
      <c r="C54" s="365">
        <f t="shared" si="0"/>
        <v>0</v>
      </c>
      <c r="D54" s="361">
        <f t="shared" si="1"/>
        <v>0</v>
      </c>
      <c r="E54" s="407">
        <f t="shared" si="2"/>
        <v>0</v>
      </c>
      <c r="F54" s="361">
        <f t="shared" si="3"/>
        <v>0</v>
      </c>
      <c r="G54" s="362">
        <f t="shared" si="4"/>
        <v>0</v>
      </c>
      <c r="H54" s="428">
        <f t="shared" si="5"/>
        <v>0</v>
      </c>
      <c r="I54" s="429"/>
      <c r="J54" s="366"/>
      <c r="K54" s="367"/>
      <c r="L54" s="363">
        <f>IF(M54=0,0,+$B54/L$20)</f>
        <v>0</v>
      </c>
      <c r="M54" s="364">
        <f>+SUM(D52:D54)</f>
        <v>0</v>
      </c>
      <c r="N54" s="366"/>
      <c r="O54" s="367"/>
      <c r="P54" s="366"/>
      <c r="Q54" s="367"/>
      <c r="R54" s="366"/>
      <c r="S54" s="367"/>
      <c r="T54" s="307"/>
      <c r="U54" s="430">
        <f t="shared" si="6"/>
        <v>0</v>
      </c>
      <c r="V54" s="304">
        <f t="shared" si="7"/>
        <v>0</v>
      </c>
      <c r="W54" s="431">
        <f t="shared" si="8"/>
        <v>0</v>
      </c>
      <c r="X54" s="432">
        <f t="shared" si="9"/>
        <v>0</v>
      </c>
    </row>
    <row r="55" spans="1:24" ht="15.75" hidden="1" x14ac:dyDescent="0.25">
      <c r="A55" s="305"/>
      <c r="B55" s="360">
        <v>34</v>
      </c>
      <c r="C55" s="365">
        <f t="shared" si="0"/>
        <v>0</v>
      </c>
      <c r="D55" s="361">
        <f t="shared" si="1"/>
        <v>0</v>
      </c>
      <c r="E55" s="407">
        <f t="shared" si="2"/>
        <v>0</v>
      </c>
      <c r="F55" s="361">
        <f t="shared" si="3"/>
        <v>0</v>
      </c>
      <c r="G55" s="362">
        <f t="shared" si="4"/>
        <v>0</v>
      </c>
      <c r="H55" s="428">
        <f t="shared" si="5"/>
        <v>0</v>
      </c>
      <c r="I55" s="429"/>
      <c r="J55" s="363">
        <f>IF(K55=0,0,+$B55/J$20)</f>
        <v>0</v>
      </c>
      <c r="K55" s="364">
        <f>+SUM(D54:D55)</f>
        <v>0</v>
      </c>
      <c r="L55" s="366"/>
      <c r="M55" s="367"/>
      <c r="N55" s="366"/>
      <c r="O55" s="367"/>
      <c r="P55" s="366"/>
      <c r="Q55" s="367"/>
      <c r="R55" s="366"/>
      <c r="S55" s="367"/>
      <c r="T55" s="307"/>
      <c r="U55" s="430">
        <f t="shared" si="6"/>
        <v>0</v>
      </c>
      <c r="V55" s="304">
        <f t="shared" si="7"/>
        <v>0</v>
      </c>
      <c r="W55" s="431">
        <f t="shared" si="8"/>
        <v>0</v>
      </c>
      <c r="X55" s="432">
        <f t="shared" si="9"/>
        <v>0</v>
      </c>
    </row>
    <row r="56" spans="1:24" ht="15.75" hidden="1" x14ac:dyDescent="0.25">
      <c r="A56" s="305"/>
      <c r="B56" s="360">
        <v>35</v>
      </c>
      <c r="C56" s="365">
        <f t="shared" si="0"/>
        <v>0</v>
      </c>
      <c r="D56" s="361">
        <f t="shared" si="1"/>
        <v>0</v>
      </c>
      <c r="E56" s="407">
        <f t="shared" si="2"/>
        <v>0</v>
      </c>
      <c r="F56" s="361">
        <f t="shared" si="3"/>
        <v>0</v>
      </c>
      <c r="G56" s="362">
        <f t="shared" si="4"/>
        <v>0</v>
      </c>
      <c r="H56" s="428">
        <f t="shared" si="5"/>
        <v>0</v>
      </c>
      <c r="I56" s="429"/>
      <c r="J56" s="366"/>
      <c r="K56" s="367"/>
      <c r="L56" s="366"/>
      <c r="M56" s="367"/>
      <c r="N56" s="366"/>
      <c r="O56" s="367"/>
      <c r="P56" s="366"/>
      <c r="Q56" s="367"/>
      <c r="R56" s="366"/>
      <c r="S56" s="367"/>
      <c r="T56" s="307"/>
      <c r="U56" s="430">
        <f t="shared" si="6"/>
        <v>0</v>
      </c>
      <c r="V56" s="304">
        <f t="shared" si="7"/>
        <v>0</v>
      </c>
      <c r="W56" s="431">
        <f t="shared" si="8"/>
        <v>0</v>
      </c>
      <c r="X56" s="432">
        <f t="shared" si="9"/>
        <v>0</v>
      </c>
    </row>
    <row r="57" spans="1:24" ht="16.5" hidden="1" thickBot="1" x14ac:dyDescent="0.3">
      <c r="A57" s="305"/>
      <c r="B57" s="360">
        <v>36</v>
      </c>
      <c r="C57" s="368">
        <f t="shared" si="0"/>
        <v>0</v>
      </c>
      <c r="D57" s="369">
        <f t="shared" si="1"/>
        <v>0</v>
      </c>
      <c r="E57" s="408">
        <f t="shared" si="2"/>
        <v>0</v>
      </c>
      <c r="F57" s="369">
        <f t="shared" si="3"/>
        <v>0</v>
      </c>
      <c r="G57" s="370">
        <f t="shared" si="4"/>
        <v>0</v>
      </c>
      <c r="H57" s="434">
        <f t="shared" si="5"/>
        <v>0</v>
      </c>
      <c r="I57" s="435"/>
      <c r="J57" s="371">
        <f>IF(K57=0,0,+$B57/J$20)</f>
        <v>0</v>
      </c>
      <c r="K57" s="372">
        <f>+SUM(D56:D57)</f>
        <v>0</v>
      </c>
      <c r="L57" s="371">
        <f>IF(M57=0,0,+$B57/L$20)</f>
        <v>0</v>
      </c>
      <c r="M57" s="372">
        <f>+SUM(D55:D57)</f>
        <v>0</v>
      </c>
      <c r="N57" s="371">
        <f>IF(O57=0,0,+$B57/N$20)</f>
        <v>0</v>
      </c>
      <c r="O57" s="372">
        <f>+SUM(D54:D57)</f>
        <v>0</v>
      </c>
      <c r="P57" s="371">
        <f>IF(Q57=0,0,+$B57/P$20)</f>
        <v>0</v>
      </c>
      <c r="Q57" s="372">
        <f>+SUM(D52:D57)</f>
        <v>0</v>
      </c>
      <c r="R57" s="371">
        <f>IF(S57=0,0,+$B57/R$20)</f>
        <v>0</v>
      </c>
      <c r="S57" s="372">
        <f>+SUM(D46:D57)</f>
        <v>0</v>
      </c>
      <c r="T57" s="436"/>
      <c r="U57" s="437">
        <f t="shared" si="6"/>
        <v>0</v>
      </c>
      <c r="V57" s="438">
        <f t="shared" si="7"/>
        <v>0</v>
      </c>
      <c r="W57" s="439">
        <f t="shared" si="8"/>
        <v>0</v>
      </c>
      <c r="X57" s="440">
        <f t="shared" si="9"/>
        <v>0</v>
      </c>
    </row>
    <row r="58" spans="1:24" ht="15.75" hidden="1" x14ac:dyDescent="0.25">
      <c r="A58" s="305"/>
      <c r="B58" s="360">
        <v>37</v>
      </c>
      <c r="C58" s="441">
        <f t="shared" si="0"/>
        <v>0</v>
      </c>
      <c r="D58" s="415">
        <f t="shared" si="1"/>
        <v>0</v>
      </c>
      <c r="E58" s="442">
        <f t="shared" si="2"/>
        <v>0</v>
      </c>
      <c r="F58" s="415">
        <f t="shared" si="3"/>
        <v>0</v>
      </c>
      <c r="G58" s="418">
        <f t="shared" si="4"/>
        <v>0</v>
      </c>
      <c r="H58" s="443">
        <f t="shared" si="5"/>
        <v>0</v>
      </c>
      <c r="I58" s="420"/>
      <c r="J58" s="444"/>
      <c r="K58" s="445"/>
      <c r="L58" s="444"/>
      <c r="M58" s="445"/>
      <c r="N58" s="444"/>
      <c r="O58" s="445"/>
      <c r="P58" s="444"/>
      <c r="Q58" s="445"/>
      <c r="R58" s="444"/>
      <c r="S58" s="445"/>
      <c r="T58" s="423"/>
      <c r="U58" s="446">
        <f t="shared" si="6"/>
        <v>0</v>
      </c>
      <c r="V58" s="425">
        <f t="shared" si="7"/>
        <v>0</v>
      </c>
      <c r="W58" s="426">
        <f t="shared" si="8"/>
        <v>0</v>
      </c>
      <c r="X58" s="427">
        <f t="shared" si="9"/>
        <v>0</v>
      </c>
    </row>
    <row r="59" spans="1:24" ht="15.75" hidden="1" x14ac:dyDescent="0.25">
      <c r="A59" s="305"/>
      <c r="B59" s="360">
        <v>38</v>
      </c>
      <c r="C59" s="365">
        <f t="shared" si="0"/>
        <v>0</v>
      </c>
      <c r="D59" s="361">
        <f t="shared" si="1"/>
        <v>0</v>
      </c>
      <c r="E59" s="407">
        <f t="shared" si="2"/>
        <v>0</v>
      </c>
      <c r="F59" s="361">
        <f t="shared" si="3"/>
        <v>0</v>
      </c>
      <c r="G59" s="362">
        <f t="shared" si="4"/>
        <v>0</v>
      </c>
      <c r="H59" s="428">
        <f t="shared" si="5"/>
        <v>0</v>
      </c>
      <c r="I59" s="429"/>
      <c r="J59" s="363">
        <f>IF(K59=0,0,+$B59/J$20)</f>
        <v>0</v>
      </c>
      <c r="K59" s="364">
        <f>+SUM(D58:D59)</f>
        <v>0</v>
      </c>
      <c r="L59" s="366"/>
      <c r="M59" s="367"/>
      <c r="N59" s="366"/>
      <c r="O59" s="367"/>
      <c r="P59" s="366"/>
      <c r="Q59" s="367"/>
      <c r="R59" s="366"/>
      <c r="S59" s="367"/>
      <c r="T59" s="307"/>
      <c r="U59" s="430">
        <f t="shared" si="6"/>
        <v>0</v>
      </c>
      <c r="V59" s="304">
        <f t="shared" si="7"/>
        <v>0</v>
      </c>
      <c r="W59" s="431">
        <f t="shared" si="8"/>
        <v>0</v>
      </c>
      <c r="X59" s="432">
        <f t="shared" si="9"/>
        <v>0</v>
      </c>
    </row>
    <row r="60" spans="1:24" ht="15.75" hidden="1" x14ac:dyDescent="0.25">
      <c r="A60" s="305"/>
      <c r="B60" s="360">
        <v>39</v>
      </c>
      <c r="C60" s="365">
        <f t="shared" si="0"/>
        <v>0</v>
      </c>
      <c r="D60" s="361">
        <f t="shared" si="1"/>
        <v>0</v>
      </c>
      <c r="E60" s="407">
        <f t="shared" si="2"/>
        <v>0</v>
      </c>
      <c r="F60" s="361">
        <f t="shared" si="3"/>
        <v>0</v>
      </c>
      <c r="G60" s="362">
        <f t="shared" si="4"/>
        <v>0</v>
      </c>
      <c r="H60" s="428">
        <f t="shared" si="5"/>
        <v>0</v>
      </c>
      <c r="I60" s="429"/>
      <c r="J60" s="366"/>
      <c r="K60" s="367"/>
      <c r="L60" s="363">
        <f>IF(M60=0,0,+$B60/L$20)</f>
        <v>0</v>
      </c>
      <c r="M60" s="364">
        <f>+SUM(D58:D60)</f>
        <v>0</v>
      </c>
      <c r="N60" s="366"/>
      <c r="O60" s="367"/>
      <c r="P60" s="366"/>
      <c r="Q60" s="367"/>
      <c r="R60" s="366"/>
      <c r="S60" s="367"/>
      <c r="T60" s="307"/>
      <c r="U60" s="430">
        <f t="shared" si="6"/>
        <v>0</v>
      </c>
      <c r="V60" s="304">
        <f t="shared" si="7"/>
        <v>0</v>
      </c>
      <c r="W60" s="431">
        <f t="shared" si="8"/>
        <v>0</v>
      </c>
      <c r="X60" s="432">
        <f t="shared" si="9"/>
        <v>0</v>
      </c>
    </row>
    <row r="61" spans="1:24" ht="15.75" hidden="1" x14ac:dyDescent="0.25">
      <c r="A61" s="305"/>
      <c r="B61" s="360">
        <v>40</v>
      </c>
      <c r="C61" s="365">
        <f t="shared" si="0"/>
        <v>0</v>
      </c>
      <c r="D61" s="361">
        <f t="shared" si="1"/>
        <v>0</v>
      </c>
      <c r="E61" s="407">
        <f t="shared" si="2"/>
        <v>0</v>
      </c>
      <c r="F61" s="361">
        <f t="shared" si="3"/>
        <v>0</v>
      </c>
      <c r="G61" s="362">
        <f t="shared" si="4"/>
        <v>0</v>
      </c>
      <c r="H61" s="428">
        <f t="shared" si="5"/>
        <v>0</v>
      </c>
      <c r="I61" s="429"/>
      <c r="J61" s="363">
        <f>IF(K61=0,0,+$B61/J$20)</f>
        <v>0</v>
      </c>
      <c r="K61" s="364">
        <f>+SUM(D60:D61)</f>
        <v>0</v>
      </c>
      <c r="L61" s="366"/>
      <c r="M61" s="367"/>
      <c r="N61" s="363">
        <f>IF(O61=0,0,+$B61/N$20)</f>
        <v>0</v>
      </c>
      <c r="O61" s="364">
        <f>+SUM(D58:D61)</f>
        <v>0</v>
      </c>
      <c r="P61" s="366"/>
      <c r="Q61" s="367"/>
      <c r="R61" s="366"/>
      <c r="S61" s="367"/>
      <c r="T61" s="307"/>
      <c r="U61" s="430">
        <f t="shared" si="6"/>
        <v>0</v>
      </c>
      <c r="V61" s="304">
        <f t="shared" si="7"/>
        <v>0</v>
      </c>
      <c r="W61" s="431">
        <f t="shared" si="8"/>
        <v>0</v>
      </c>
      <c r="X61" s="432">
        <f t="shared" si="9"/>
        <v>0</v>
      </c>
    </row>
    <row r="62" spans="1:24" ht="15.75" hidden="1" x14ac:dyDescent="0.25">
      <c r="A62" s="305"/>
      <c r="B62" s="360">
        <v>41</v>
      </c>
      <c r="C62" s="365">
        <f t="shared" si="0"/>
        <v>0</v>
      </c>
      <c r="D62" s="361">
        <f t="shared" si="1"/>
        <v>0</v>
      </c>
      <c r="E62" s="407">
        <f t="shared" si="2"/>
        <v>0</v>
      </c>
      <c r="F62" s="361">
        <f t="shared" si="3"/>
        <v>0</v>
      </c>
      <c r="G62" s="362">
        <f t="shared" si="4"/>
        <v>0</v>
      </c>
      <c r="H62" s="428">
        <f t="shared" si="5"/>
        <v>0</v>
      </c>
      <c r="I62" s="429"/>
      <c r="J62" s="366"/>
      <c r="K62" s="367"/>
      <c r="L62" s="366"/>
      <c r="M62" s="367"/>
      <c r="N62" s="366"/>
      <c r="O62" s="367"/>
      <c r="P62" s="366"/>
      <c r="Q62" s="367"/>
      <c r="R62" s="366"/>
      <c r="S62" s="367"/>
      <c r="T62" s="307"/>
      <c r="U62" s="430">
        <f t="shared" si="6"/>
        <v>0</v>
      </c>
      <c r="V62" s="304">
        <f t="shared" si="7"/>
        <v>0</v>
      </c>
      <c r="W62" s="431">
        <f t="shared" si="8"/>
        <v>0</v>
      </c>
      <c r="X62" s="432">
        <f t="shared" si="9"/>
        <v>0</v>
      </c>
    </row>
    <row r="63" spans="1:24" ht="15.75" hidden="1" x14ac:dyDescent="0.25">
      <c r="A63" s="305"/>
      <c r="B63" s="360">
        <v>42</v>
      </c>
      <c r="C63" s="365">
        <f t="shared" si="0"/>
        <v>0</v>
      </c>
      <c r="D63" s="361">
        <f t="shared" si="1"/>
        <v>0</v>
      </c>
      <c r="E63" s="407">
        <f t="shared" si="2"/>
        <v>0</v>
      </c>
      <c r="F63" s="361">
        <f t="shared" si="3"/>
        <v>0</v>
      </c>
      <c r="G63" s="362">
        <f t="shared" si="4"/>
        <v>0</v>
      </c>
      <c r="H63" s="428">
        <f t="shared" si="5"/>
        <v>0</v>
      </c>
      <c r="I63" s="429"/>
      <c r="J63" s="363">
        <f>IF(K63=0,0,+$B63/J$20)</f>
        <v>0</v>
      </c>
      <c r="K63" s="364">
        <f>+SUM(D62:D63)</f>
        <v>0</v>
      </c>
      <c r="L63" s="363">
        <f>IF(M63=0,0,+$B63/L$20)</f>
        <v>0</v>
      </c>
      <c r="M63" s="364">
        <f>+SUM(D61:D63)</f>
        <v>0</v>
      </c>
      <c r="N63" s="366"/>
      <c r="O63" s="367"/>
      <c r="P63" s="363">
        <f>IF(Q63=0,0,+$B63/P$20)</f>
        <v>0</v>
      </c>
      <c r="Q63" s="364">
        <f>+SUM(D58:D63)</f>
        <v>0</v>
      </c>
      <c r="R63" s="366"/>
      <c r="S63" s="367"/>
      <c r="T63" s="307"/>
      <c r="U63" s="430">
        <f t="shared" si="6"/>
        <v>0</v>
      </c>
      <c r="V63" s="304">
        <f t="shared" si="7"/>
        <v>0</v>
      </c>
      <c r="W63" s="431">
        <f t="shared" si="8"/>
        <v>0</v>
      </c>
      <c r="X63" s="432">
        <f t="shared" si="9"/>
        <v>0</v>
      </c>
    </row>
    <row r="64" spans="1:24" ht="15.75" hidden="1" x14ac:dyDescent="0.25">
      <c r="A64" s="305"/>
      <c r="B64" s="360">
        <v>43</v>
      </c>
      <c r="C64" s="365">
        <f t="shared" si="0"/>
        <v>0</v>
      </c>
      <c r="D64" s="361">
        <f t="shared" si="1"/>
        <v>0</v>
      </c>
      <c r="E64" s="407">
        <f t="shared" si="2"/>
        <v>0</v>
      </c>
      <c r="F64" s="361">
        <f t="shared" si="3"/>
        <v>0</v>
      </c>
      <c r="G64" s="362">
        <f t="shared" si="4"/>
        <v>0</v>
      </c>
      <c r="H64" s="428">
        <f t="shared" si="5"/>
        <v>0</v>
      </c>
      <c r="I64" s="429"/>
      <c r="J64" s="366"/>
      <c r="K64" s="367"/>
      <c r="L64" s="366"/>
      <c r="M64" s="367"/>
      <c r="N64" s="366"/>
      <c r="O64" s="367"/>
      <c r="P64" s="366"/>
      <c r="Q64" s="367"/>
      <c r="R64" s="366"/>
      <c r="S64" s="367"/>
      <c r="T64" s="307"/>
      <c r="U64" s="430">
        <f t="shared" si="6"/>
        <v>0</v>
      </c>
      <c r="V64" s="304">
        <f t="shared" si="7"/>
        <v>0</v>
      </c>
      <c r="W64" s="431">
        <f t="shared" si="8"/>
        <v>0</v>
      </c>
      <c r="X64" s="432">
        <f t="shared" si="9"/>
        <v>0</v>
      </c>
    </row>
    <row r="65" spans="1:24" ht="15.75" hidden="1" x14ac:dyDescent="0.25">
      <c r="A65" s="305"/>
      <c r="B65" s="360">
        <v>44</v>
      </c>
      <c r="C65" s="365">
        <f t="shared" si="0"/>
        <v>0</v>
      </c>
      <c r="D65" s="361">
        <f t="shared" si="1"/>
        <v>0</v>
      </c>
      <c r="E65" s="407">
        <f t="shared" si="2"/>
        <v>0</v>
      </c>
      <c r="F65" s="361">
        <f t="shared" si="3"/>
        <v>0</v>
      </c>
      <c r="G65" s="362">
        <f t="shared" si="4"/>
        <v>0</v>
      </c>
      <c r="H65" s="428">
        <f t="shared" si="5"/>
        <v>0</v>
      </c>
      <c r="I65" s="429"/>
      <c r="J65" s="363">
        <f>IF(K65=0,0,+$B65/J$20)</f>
        <v>0</v>
      </c>
      <c r="K65" s="364">
        <f>+SUM(D64:D65)</f>
        <v>0</v>
      </c>
      <c r="L65" s="366"/>
      <c r="M65" s="367"/>
      <c r="N65" s="363">
        <f>IF(O65=0,0,+$B65/N$20)</f>
        <v>0</v>
      </c>
      <c r="O65" s="364">
        <f>+SUM(D62:D65)</f>
        <v>0</v>
      </c>
      <c r="P65" s="366"/>
      <c r="Q65" s="367"/>
      <c r="R65" s="366"/>
      <c r="S65" s="367"/>
      <c r="T65" s="307"/>
      <c r="U65" s="430">
        <f t="shared" si="6"/>
        <v>0</v>
      </c>
      <c r="V65" s="304">
        <f t="shared" si="7"/>
        <v>0</v>
      </c>
      <c r="W65" s="431">
        <f t="shared" si="8"/>
        <v>0</v>
      </c>
      <c r="X65" s="432">
        <f t="shared" si="9"/>
        <v>0</v>
      </c>
    </row>
    <row r="66" spans="1:24" ht="15.75" hidden="1" x14ac:dyDescent="0.25">
      <c r="A66" s="305"/>
      <c r="B66" s="360">
        <v>45</v>
      </c>
      <c r="C66" s="365">
        <f t="shared" si="0"/>
        <v>0</v>
      </c>
      <c r="D66" s="361">
        <f t="shared" si="1"/>
        <v>0</v>
      </c>
      <c r="E66" s="407">
        <f t="shared" si="2"/>
        <v>0</v>
      </c>
      <c r="F66" s="361">
        <f t="shared" si="3"/>
        <v>0</v>
      </c>
      <c r="G66" s="362">
        <f t="shared" si="4"/>
        <v>0</v>
      </c>
      <c r="H66" s="428">
        <f t="shared" si="5"/>
        <v>0</v>
      </c>
      <c r="I66" s="429"/>
      <c r="J66" s="366"/>
      <c r="K66" s="367"/>
      <c r="L66" s="363">
        <f>IF(M66=0,0,+$B66/L$20)</f>
        <v>0</v>
      </c>
      <c r="M66" s="364">
        <f>+SUM(D64:D66)</f>
        <v>0</v>
      </c>
      <c r="N66" s="366"/>
      <c r="O66" s="367"/>
      <c r="P66" s="366"/>
      <c r="Q66" s="367"/>
      <c r="R66" s="366"/>
      <c r="S66" s="367"/>
      <c r="T66" s="307"/>
      <c r="U66" s="430">
        <f t="shared" si="6"/>
        <v>0</v>
      </c>
      <c r="V66" s="304">
        <f t="shared" si="7"/>
        <v>0</v>
      </c>
      <c r="W66" s="431">
        <f t="shared" si="8"/>
        <v>0</v>
      </c>
      <c r="X66" s="432">
        <f t="shared" si="9"/>
        <v>0</v>
      </c>
    </row>
    <row r="67" spans="1:24" ht="15.75" hidden="1" x14ac:dyDescent="0.25">
      <c r="A67" s="305"/>
      <c r="B67" s="360">
        <v>46</v>
      </c>
      <c r="C67" s="365">
        <f t="shared" si="0"/>
        <v>0</v>
      </c>
      <c r="D67" s="361">
        <f t="shared" si="1"/>
        <v>0</v>
      </c>
      <c r="E67" s="407">
        <f t="shared" si="2"/>
        <v>0</v>
      </c>
      <c r="F67" s="361">
        <f t="shared" si="3"/>
        <v>0</v>
      </c>
      <c r="G67" s="362">
        <f t="shared" si="4"/>
        <v>0</v>
      </c>
      <c r="H67" s="428">
        <f t="shared" si="5"/>
        <v>0</v>
      </c>
      <c r="I67" s="429"/>
      <c r="J67" s="363">
        <f>IF(K67=0,0,+$B67/J$20)</f>
        <v>0</v>
      </c>
      <c r="K67" s="364">
        <f>+SUM(D66:D67)</f>
        <v>0</v>
      </c>
      <c r="L67" s="366"/>
      <c r="M67" s="367"/>
      <c r="N67" s="366"/>
      <c r="O67" s="367"/>
      <c r="P67" s="366"/>
      <c r="Q67" s="367"/>
      <c r="R67" s="366"/>
      <c r="S67" s="367"/>
      <c r="T67" s="307"/>
      <c r="U67" s="430">
        <f t="shared" si="6"/>
        <v>0</v>
      </c>
      <c r="V67" s="304">
        <f t="shared" si="7"/>
        <v>0</v>
      </c>
      <c r="W67" s="431">
        <f t="shared" si="8"/>
        <v>0</v>
      </c>
      <c r="X67" s="432">
        <f t="shared" si="9"/>
        <v>0</v>
      </c>
    </row>
    <row r="68" spans="1:24" ht="15.75" hidden="1" x14ac:dyDescent="0.25">
      <c r="A68" s="305"/>
      <c r="B68" s="360">
        <v>47</v>
      </c>
      <c r="C68" s="365">
        <f t="shared" si="0"/>
        <v>0</v>
      </c>
      <c r="D68" s="361">
        <f t="shared" si="1"/>
        <v>0</v>
      </c>
      <c r="E68" s="407">
        <f t="shared" si="2"/>
        <v>0</v>
      </c>
      <c r="F68" s="361">
        <f t="shared" si="3"/>
        <v>0</v>
      </c>
      <c r="G68" s="362">
        <f t="shared" si="4"/>
        <v>0</v>
      </c>
      <c r="H68" s="428">
        <f t="shared" si="5"/>
        <v>0</v>
      </c>
      <c r="I68" s="429"/>
      <c r="J68" s="366"/>
      <c r="K68" s="367"/>
      <c r="L68" s="366"/>
      <c r="M68" s="367"/>
      <c r="N68" s="366"/>
      <c r="O68" s="367"/>
      <c r="P68" s="366"/>
      <c r="Q68" s="367"/>
      <c r="R68" s="366"/>
      <c r="S68" s="367"/>
      <c r="T68" s="307"/>
      <c r="U68" s="430">
        <f t="shared" si="6"/>
        <v>0</v>
      </c>
      <c r="V68" s="304">
        <f t="shared" si="7"/>
        <v>0</v>
      </c>
      <c r="W68" s="431">
        <f t="shared" si="8"/>
        <v>0</v>
      </c>
      <c r="X68" s="432">
        <f t="shared" si="9"/>
        <v>0</v>
      </c>
    </row>
    <row r="69" spans="1:24" ht="16.5" hidden="1" thickBot="1" x14ac:dyDescent="0.3">
      <c r="A69" s="305"/>
      <c r="B69" s="360">
        <v>48</v>
      </c>
      <c r="C69" s="368">
        <f t="shared" si="0"/>
        <v>0</v>
      </c>
      <c r="D69" s="369">
        <f t="shared" si="1"/>
        <v>0</v>
      </c>
      <c r="E69" s="408">
        <f t="shared" si="2"/>
        <v>0</v>
      </c>
      <c r="F69" s="369">
        <f t="shared" si="3"/>
        <v>0</v>
      </c>
      <c r="G69" s="370">
        <f t="shared" si="4"/>
        <v>0</v>
      </c>
      <c r="H69" s="434">
        <f t="shared" si="5"/>
        <v>0</v>
      </c>
      <c r="I69" s="435"/>
      <c r="J69" s="371">
        <f t="shared" ref="J69:J113" si="10">IF(K69=0,0,+$B69/J$20)</f>
        <v>0</v>
      </c>
      <c r="K69" s="372">
        <f t="shared" ref="K69:K113" si="11">+SUM(D68:D69)</f>
        <v>0</v>
      </c>
      <c r="L69" s="371">
        <f t="shared" ref="L69:L113" si="12">IF(M69=0,0,+$B69/L$20)</f>
        <v>0</v>
      </c>
      <c r="M69" s="372">
        <f t="shared" ref="M69:M113" si="13">+SUM(D67:D69)</f>
        <v>0</v>
      </c>
      <c r="N69" s="371">
        <f t="shared" ref="N69:N113" si="14">IF(O69=0,0,+$B69/N$20)</f>
        <v>0</v>
      </c>
      <c r="O69" s="372">
        <f t="shared" ref="O69:O113" si="15">+SUM(D66:D69)</f>
        <v>0</v>
      </c>
      <c r="P69" s="371">
        <f t="shared" ref="P69:P113" si="16">IF(Q69=0,0,+$B69/P$20)</f>
        <v>0</v>
      </c>
      <c r="Q69" s="372">
        <f t="shared" ref="Q69:Q113" si="17">+SUM(D64:D69)</f>
        <v>0</v>
      </c>
      <c r="R69" s="371">
        <f t="shared" ref="R69:R113" si="18">IF(S69=0,0,+$B69/R$20)</f>
        <v>0</v>
      </c>
      <c r="S69" s="372">
        <f t="shared" ref="S69:S113" si="19">+SUM(D58:D69)</f>
        <v>0</v>
      </c>
      <c r="T69" s="436"/>
      <c r="U69" s="437">
        <f t="shared" si="6"/>
        <v>0</v>
      </c>
      <c r="V69" s="438">
        <f t="shared" si="7"/>
        <v>0</v>
      </c>
      <c r="W69" s="439">
        <f t="shared" si="8"/>
        <v>0</v>
      </c>
      <c r="X69" s="440">
        <f t="shared" si="9"/>
        <v>0</v>
      </c>
    </row>
    <row r="70" spans="1:24" ht="15.75" hidden="1" x14ac:dyDescent="0.25">
      <c r="A70" s="305"/>
      <c r="B70" s="360">
        <v>49</v>
      </c>
      <c r="C70" s="441">
        <f t="shared" si="0"/>
        <v>0</v>
      </c>
      <c r="D70" s="415">
        <f t="shared" si="1"/>
        <v>0</v>
      </c>
      <c r="E70" s="442">
        <f t="shared" si="2"/>
        <v>0</v>
      </c>
      <c r="F70" s="415">
        <f t="shared" si="3"/>
        <v>0</v>
      </c>
      <c r="G70" s="418">
        <f t="shared" si="4"/>
        <v>0</v>
      </c>
      <c r="H70" s="443">
        <f t="shared" si="5"/>
        <v>0</v>
      </c>
      <c r="I70" s="447"/>
      <c r="J70" s="421">
        <f t="shared" si="10"/>
        <v>0</v>
      </c>
      <c r="K70" s="422">
        <f t="shared" si="11"/>
        <v>0</v>
      </c>
      <c r="L70" s="421">
        <f t="shared" si="12"/>
        <v>0</v>
      </c>
      <c r="M70" s="422">
        <f t="shared" si="13"/>
        <v>0</v>
      </c>
      <c r="N70" s="421">
        <f t="shared" si="14"/>
        <v>0</v>
      </c>
      <c r="O70" s="422">
        <f t="shared" si="15"/>
        <v>0</v>
      </c>
      <c r="P70" s="421">
        <f t="shared" si="16"/>
        <v>0</v>
      </c>
      <c r="Q70" s="422">
        <f t="shared" si="17"/>
        <v>0</v>
      </c>
      <c r="R70" s="421">
        <f t="shared" si="18"/>
        <v>0</v>
      </c>
      <c r="S70" s="422">
        <f t="shared" si="19"/>
        <v>0</v>
      </c>
      <c r="T70" s="423"/>
      <c r="U70" s="446">
        <f t="shared" si="6"/>
        <v>0</v>
      </c>
      <c r="V70" s="425">
        <f t="shared" si="7"/>
        <v>0</v>
      </c>
      <c r="W70" s="426">
        <f t="shared" si="8"/>
        <v>0</v>
      </c>
      <c r="X70" s="427">
        <f t="shared" si="9"/>
        <v>0</v>
      </c>
    </row>
    <row r="71" spans="1:24" ht="15.75" hidden="1" x14ac:dyDescent="0.25">
      <c r="A71" s="305"/>
      <c r="B71" s="360">
        <v>50</v>
      </c>
      <c r="C71" s="365">
        <f t="shared" si="0"/>
        <v>0</v>
      </c>
      <c r="D71" s="361">
        <f t="shared" si="1"/>
        <v>0</v>
      </c>
      <c r="E71" s="407">
        <f t="shared" si="2"/>
        <v>0</v>
      </c>
      <c r="F71" s="361">
        <f t="shared" si="3"/>
        <v>0</v>
      </c>
      <c r="G71" s="362">
        <f t="shared" si="4"/>
        <v>0</v>
      </c>
      <c r="H71" s="428">
        <f t="shared" si="5"/>
        <v>0</v>
      </c>
      <c r="I71" s="433"/>
      <c r="J71" s="363">
        <f t="shared" si="10"/>
        <v>0</v>
      </c>
      <c r="K71" s="364">
        <f t="shared" si="11"/>
        <v>0</v>
      </c>
      <c r="L71" s="363">
        <f t="shared" si="12"/>
        <v>0</v>
      </c>
      <c r="M71" s="364">
        <f t="shared" si="13"/>
        <v>0</v>
      </c>
      <c r="N71" s="363">
        <f t="shared" si="14"/>
        <v>0</v>
      </c>
      <c r="O71" s="364">
        <f t="shared" si="15"/>
        <v>0</v>
      </c>
      <c r="P71" s="363">
        <f t="shared" si="16"/>
        <v>0</v>
      </c>
      <c r="Q71" s="364">
        <f t="shared" si="17"/>
        <v>0</v>
      </c>
      <c r="R71" s="363">
        <f t="shared" si="18"/>
        <v>0</v>
      </c>
      <c r="S71" s="364">
        <f t="shared" si="19"/>
        <v>0</v>
      </c>
      <c r="T71" s="307"/>
      <c r="U71" s="430">
        <f t="shared" si="6"/>
        <v>0</v>
      </c>
      <c r="V71" s="304">
        <f t="shared" si="7"/>
        <v>0</v>
      </c>
      <c r="W71" s="431">
        <f t="shared" si="8"/>
        <v>0</v>
      </c>
      <c r="X71" s="432">
        <f t="shared" si="9"/>
        <v>0</v>
      </c>
    </row>
    <row r="72" spans="1:24" ht="15.75" hidden="1" x14ac:dyDescent="0.25">
      <c r="A72" s="305"/>
      <c r="B72" s="360">
        <v>51</v>
      </c>
      <c r="C72" s="365">
        <f t="shared" si="0"/>
        <v>0</v>
      </c>
      <c r="D72" s="361">
        <f t="shared" si="1"/>
        <v>0</v>
      </c>
      <c r="E72" s="407">
        <f t="shared" si="2"/>
        <v>0</v>
      </c>
      <c r="F72" s="361">
        <f t="shared" si="3"/>
        <v>0</v>
      </c>
      <c r="G72" s="362">
        <f t="shared" si="4"/>
        <v>0</v>
      </c>
      <c r="H72" s="428">
        <f t="shared" si="5"/>
        <v>0</v>
      </c>
      <c r="I72" s="433"/>
      <c r="J72" s="363">
        <f t="shared" si="10"/>
        <v>0</v>
      </c>
      <c r="K72" s="364">
        <f t="shared" si="11"/>
        <v>0</v>
      </c>
      <c r="L72" s="363">
        <f t="shared" si="12"/>
        <v>0</v>
      </c>
      <c r="M72" s="364">
        <f t="shared" si="13"/>
        <v>0</v>
      </c>
      <c r="N72" s="363">
        <f t="shared" si="14"/>
        <v>0</v>
      </c>
      <c r="O72" s="364">
        <f t="shared" si="15"/>
        <v>0</v>
      </c>
      <c r="P72" s="363">
        <f t="shared" si="16"/>
        <v>0</v>
      </c>
      <c r="Q72" s="364">
        <f t="shared" si="17"/>
        <v>0</v>
      </c>
      <c r="R72" s="363">
        <f t="shared" si="18"/>
        <v>0</v>
      </c>
      <c r="S72" s="364">
        <f t="shared" si="19"/>
        <v>0</v>
      </c>
      <c r="T72" s="307"/>
      <c r="U72" s="430">
        <f t="shared" si="6"/>
        <v>0</v>
      </c>
      <c r="V72" s="304">
        <f t="shared" si="7"/>
        <v>0</v>
      </c>
      <c r="W72" s="431">
        <f t="shared" si="8"/>
        <v>0</v>
      </c>
      <c r="X72" s="432">
        <f t="shared" si="9"/>
        <v>0</v>
      </c>
    </row>
    <row r="73" spans="1:24" ht="15.75" hidden="1" x14ac:dyDescent="0.25">
      <c r="A73" s="305"/>
      <c r="B73" s="360">
        <v>52</v>
      </c>
      <c r="C73" s="365">
        <f t="shared" si="0"/>
        <v>0</v>
      </c>
      <c r="D73" s="361">
        <f t="shared" si="1"/>
        <v>0</v>
      </c>
      <c r="E73" s="407">
        <f t="shared" si="2"/>
        <v>0</v>
      </c>
      <c r="F73" s="361">
        <f t="shared" si="3"/>
        <v>0</v>
      </c>
      <c r="G73" s="362">
        <f t="shared" si="4"/>
        <v>0</v>
      </c>
      <c r="H73" s="428">
        <f t="shared" si="5"/>
        <v>0</v>
      </c>
      <c r="I73" s="433"/>
      <c r="J73" s="363">
        <f t="shared" si="10"/>
        <v>0</v>
      </c>
      <c r="K73" s="364">
        <f t="shared" si="11"/>
        <v>0</v>
      </c>
      <c r="L73" s="363">
        <f t="shared" si="12"/>
        <v>0</v>
      </c>
      <c r="M73" s="364">
        <f t="shared" si="13"/>
        <v>0</v>
      </c>
      <c r="N73" s="363">
        <f t="shared" si="14"/>
        <v>0</v>
      </c>
      <c r="O73" s="364">
        <f t="shared" si="15"/>
        <v>0</v>
      </c>
      <c r="P73" s="363">
        <f t="shared" si="16"/>
        <v>0</v>
      </c>
      <c r="Q73" s="364">
        <f t="shared" si="17"/>
        <v>0</v>
      </c>
      <c r="R73" s="363">
        <f t="shared" si="18"/>
        <v>0</v>
      </c>
      <c r="S73" s="364">
        <f t="shared" si="19"/>
        <v>0</v>
      </c>
      <c r="T73" s="307"/>
      <c r="U73" s="430">
        <f t="shared" si="6"/>
        <v>0</v>
      </c>
      <c r="V73" s="304">
        <f t="shared" si="7"/>
        <v>0</v>
      </c>
      <c r="W73" s="431">
        <f t="shared" si="8"/>
        <v>0</v>
      </c>
      <c r="X73" s="432">
        <f t="shared" si="9"/>
        <v>0</v>
      </c>
    </row>
    <row r="74" spans="1:24" ht="15.75" hidden="1" x14ac:dyDescent="0.25">
      <c r="A74" s="305"/>
      <c r="B74" s="360">
        <v>53</v>
      </c>
      <c r="C74" s="365">
        <f t="shared" si="0"/>
        <v>0</v>
      </c>
      <c r="D74" s="361">
        <f t="shared" si="1"/>
        <v>0</v>
      </c>
      <c r="E74" s="407">
        <f t="shared" si="2"/>
        <v>0</v>
      </c>
      <c r="F74" s="361">
        <f t="shared" si="3"/>
        <v>0</v>
      </c>
      <c r="G74" s="362">
        <f t="shared" si="4"/>
        <v>0</v>
      </c>
      <c r="H74" s="428">
        <f t="shared" si="5"/>
        <v>0</v>
      </c>
      <c r="I74" s="433"/>
      <c r="J74" s="363">
        <f t="shared" si="10"/>
        <v>0</v>
      </c>
      <c r="K74" s="364">
        <f t="shared" si="11"/>
        <v>0</v>
      </c>
      <c r="L74" s="363">
        <f t="shared" si="12"/>
        <v>0</v>
      </c>
      <c r="M74" s="364">
        <f t="shared" si="13"/>
        <v>0</v>
      </c>
      <c r="N74" s="363">
        <f t="shared" si="14"/>
        <v>0</v>
      </c>
      <c r="O74" s="364">
        <f t="shared" si="15"/>
        <v>0</v>
      </c>
      <c r="P74" s="363">
        <f t="shared" si="16"/>
        <v>0</v>
      </c>
      <c r="Q74" s="364">
        <f t="shared" si="17"/>
        <v>0</v>
      </c>
      <c r="R74" s="363">
        <f t="shared" si="18"/>
        <v>0</v>
      </c>
      <c r="S74" s="364">
        <f t="shared" si="19"/>
        <v>0</v>
      </c>
      <c r="T74" s="307"/>
      <c r="U74" s="430">
        <f t="shared" si="6"/>
        <v>0</v>
      </c>
      <c r="V74" s="304">
        <f t="shared" si="7"/>
        <v>0</v>
      </c>
      <c r="W74" s="431">
        <f t="shared" si="8"/>
        <v>0</v>
      </c>
      <c r="X74" s="432">
        <f t="shared" si="9"/>
        <v>0</v>
      </c>
    </row>
    <row r="75" spans="1:24" ht="15.75" hidden="1" x14ac:dyDescent="0.25">
      <c r="A75" s="305"/>
      <c r="B75" s="360">
        <v>54</v>
      </c>
      <c r="C75" s="365">
        <f t="shared" si="0"/>
        <v>0</v>
      </c>
      <c r="D75" s="361">
        <f t="shared" si="1"/>
        <v>0</v>
      </c>
      <c r="E75" s="407">
        <f t="shared" si="2"/>
        <v>0</v>
      </c>
      <c r="F75" s="361">
        <f t="shared" si="3"/>
        <v>0</v>
      </c>
      <c r="G75" s="362">
        <f t="shared" si="4"/>
        <v>0</v>
      </c>
      <c r="H75" s="428">
        <f t="shared" si="5"/>
        <v>0</v>
      </c>
      <c r="I75" s="433"/>
      <c r="J75" s="363">
        <f t="shared" si="10"/>
        <v>0</v>
      </c>
      <c r="K75" s="364">
        <f t="shared" si="11"/>
        <v>0</v>
      </c>
      <c r="L75" s="363">
        <f t="shared" si="12"/>
        <v>0</v>
      </c>
      <c r="M75" s="364">
        <f t="shared" si="13"/>
        <v>0</v>
      </c>
      <c r="N75" s="363">
        <f t="shared" si="14"/>
        <v>0</v>
      </c>
      <c r="O75" s="364">
        <f t="shared" si="15"/>
        <v>0</v>
      </c>
      <c r="P75" s="363">
        <f t="shared" si="16"/>
        <v>0</v>
      </c>
      <c r="Q75" s="364">
        <f t="shared" si="17"/>
        <v>0</v>
      </c>
      <c r="R75" s="363">
        <f t="shared" si="18"/>
        <v>0</v>
      </c>
      <c r="S75" s="364">
        <f t="shared" si="19"/>
        <v>0</v>
      </c>
      <c r="T75" s="307"/>
      <c r="U75" s="430">
        <f t="shared" si="6"/>
        <v>0</v>
      </c>
      <c r="V75" s="304">
        <f t="shared" si="7"/>
        <v>0</v>
      </c>
      <c r="W75" s="431">
        <f t="shared" si="8"/>
        <v>0</v>
      </c>
      <c r="X75" s="432">
        <f t="shared" si="9"/>
        <v>0</v>
      </c>
    </row>
    <row r="76" spans="1:24" ht="15.75" hidden="1" x14ac:dyDescent="0.25">
      <c r="A76" s="305"/>
      <c r="B76" s="360">
        <v>55</v>
      </c>
      <c r="C76" s="365">
        <f t="shared" si="0"/>
        <v>0</v>
      </c>
      <c r="D76" s="361">
        <f t="shared" si="1"/>
        <v>0</v>
      </c>
      <c r="E76" s="407">
        <f t="shared" si="2"/>
        <v>0</v>
      </c>
      <c r="F76" s="361">
        <f t="shared" si="3"/>
        <v>0</v>
      </c>
      <c r="G76" s="362">
        <f t="shared" si="4"/>
        <v>0</v>
      </c>
      <c r="H76" s="428">
        <f t="shared" si="5"/>
        <v>0</v>
      </c>
      <c r="I76" s="433"/>
      <c r="J76" s="363">
        <f t="shared" si="10"/>
        <v>0</v>
      </c>
      <c r="K76" s="364">
        <f t="shared" si="11"/>
        <v>0</v>
      </c>
      <c r="L76" s="363">
        <f t="shared" si="12"/>
        <v>0</v>
      </c>
      <c r="M76" s="364">
        <f t="shared" si="13"/>
        <v>0</v>
      </c>
      <c r="N76" s="363">
        <f t="shared" si="14"/>
        <v>0</v>
      </c>
      <c r="O76" s="364">
        <f t="shared" si="15"/>
        <v>0</v>
      </c>
      <c r="P76" s="363">
        <f t="shared" si="16"/>
        <v>0</v>
      </c>
      <c r="Q76" s="364">
        <f t="shared" si="17"/>
        <v>0</v>
      </c>
      <c r="R76" s="363">
        <f t="shared" si="18"/>
        <v>0</v>
      </c>
      <c r="S76" s="364">
        <f t="shared" si="19"/>
        <v>0</v>
      </c>
      <c r="T76" s="307"/>
      <c r="U76" s="430">
        <f t="shared" si="6"/>
        <v>0</v>
      </c>
      <c r="V76" s="304">
        <f t="shared" si="7"/>
        <v>0</v>
      </c>
      <c r="W76" s="431">
        <f t="shared" si="8"/>
        <v>0</v>
      </c>
      <c r="X76" s="432">
        <f t="shared" si="9"/>
        <v>0</v>
      </c>
    </row>
    <row r="77" spans="1:24" ht="15.75" hidden="1" x14ac:dyDescent="0.25">
      <c r="A77" s="305"/>
      <c r="B77" s="360">
        <v>56</v>
      </c>
      <c r="C77" s="365">
        <f t="shared" si="0"/>
        <v>0</v>
      </c>
      <c r="D77" s="361">
        <f t="shared" si="1"/>
        <v>0</v>
      </c>
      <c r="E77" s="407">
        <f t="shared" si="2"/>
        <v>0</v>
      </c>
      <c r="F77" s="361">
        <f t="shared" si="3"/>
        <v>0</v>
      </c>
      <c r="G77" s="362">
        <f t="shared" si="4"/>
        <v>0</v>
      </c>
      <c r="H77" s="428">
        <f t="shared" si="5"/>
        <v>0</v>
      </c>
      <c r="I77" s="433"/>
      <c r="J77" s="363">
        <f t="shared" si="10"/>
        <v>0</v>
      </c>
      <c r="K77" s="364">
        <f t="shared" si="11"/>
        <v>0</v>
      </c>
      <c r="L77" s="363">
        <f t="shared" si="12"/>
        <v>0</v>
      </c>
      <c r="M77" s="364">
        <f t="shared" si="13"/>
        <v>0</v>
      </c>
      <c r="N77" s="363">
        <f t="shared" si="14"/>
        <v>0</v>
      </c>
      <c r="O77" s="364">
        <f t="shared" si="15"/>
        <v>0</v>
      </c>
      <c r="P77" s="363">
        <f t="shared" si="16"/>
        <v>0</v>
      </c>
      <c r="Q77" s="364">
        <f t="shared" si="17"/>
        <v>0</v>
      </c>
      <c r="R77" s="363">
        <f t="shared" si="18"/>
        <v>0</v>
      </c>
      <c r="S77" s="364">
        <f t="shared" si="19"/>
        <v>0</v>
      </c>
      <c r="T77" s="307"/>
      <c r="U77" s="430">
        <f t="shared" si="6"/>
        <v>0</v>
      </c>
      <c r="V77" s="304">
        <f t="shared" si="7"/>
        <v>0</v>
      </c>
      <c r="W77" s="431">
        <f t="shared" si="8"/>
        <v>0</v>
      </c>
      <c r="X77" s="432">
        <f t="shared" si="9"/>
        <v>0</v>
      </c>
    </row>
    <row r="78" spans="1:24" ht="15.75" hidden="1" x14ac:dyDescent="0.25">
      <c r="A78" s="305"/>
      <c r="B78" s="360">
        <v>57</v>
      </c>
      <c r="C78" s="365">
        <f t="shared" si="0"/>
        <v>0</v>
      </c>
      <c r="D78" s="361">
        <f t="shared" si="1"/>
        <v>0</v>
      </c>
      <c r="E78" s="407">
        <f t="shared" si="2"/>
        <v>0</v>
      </c>
      <c r="F78" s="361">
        <f t="shared" si="3"/>
        <v>0</v>
      </c>
      <c r="G78" s="362">
        <f t="shared" si="4"/>
        <v>0</v>
      </c>
      <c r="H78" s="428">
        <f t="shared" si="5"/>
        <v>0</v>
      </c>
      <c r="I78" s="433"/>
      <c r="J78" s="363">
        <f t="shared" si="10"/>
        <v>0</v>
      </c>
      <c r="K78" s="364">
        <f t="shared" si="11"/>
        <v>0</v>
      </c>
      <c r="L78" s="363">
        <f t="shared" si="12"/>
        <v>0</v>
      </c>
      <c r="M78" s="364">
        <f t="shared" si="13"/>
        <v>0</v>
      </c>
      <c r="N78" s="363">
        <f t="shared" si="14"/>
        <v>0</v>
      </c>
      <c r="O78" s="364">
        <f t="shared" si="15"/>
        <v>0</v>
      </c>
      <c r="P78" s="363">
        <f t="shared" si="16"/>
        <v>0</v>
      </c>
      <c r="Q78" s="364">
        <f t="shared" si="17"/>
        <v>0</v>
      </c>
      <c r="R78" s="363">
        <f t="shared" si="18"/>
        <v>0</v>
      </c>
      <c r="S78" s="364">
        <f t="shared" si="19"/>
        <v>0</v>
      </c>
      <c r="T78" s="307"/>
      <c r="U78" s="430">
        <f t="shared" si="6"/>
        <v>0</v>
      </c>
      <c r="V78" s="304">
        <f t="shared" si="7"/>
        <v>0</v>
      </c>
      <c r="W78" s="431">
        <f t="shared" si="8"/>
        <v>0</v>
      </c>
      <c r="X78" s="432">
        <f t="shared" si="9"/>
        <v>0</v>
      </c>
    </row>
    <row r="79" spans="1:24" ht="15.75" hidden="1" x14ac:dyDescent="0.25">
      <c r="A79" s="305"/>
      <c r="B79" s="360">
        <v>58</v>
      </c>
      <c r="C79" s="365">
        <f t="shared" si="0"/>
        <v>0</v>
      </c>
      <c r="D79" s="361">
        <f t="shared" si="1"/>
        <v>0</v>
      </c>
      <c r="E79" s="407">
        <f t="shared" si="2"/>
        <v>0</v>
      </c>
      <c r="F79" s="361">
        <f t="shared" si="3"/>
        <v>0</v>
      </c>
      <c r="G79" s="362">
        <f t="shared" si="4"/>
        <v>0</v>
      </c>
      <c r="H79" s="428">
        <f t="shared" si="5"/>
        <v>0</v>
      </c>
      <c r="I79" s="433"/>
      <c r="J79" s="363">
        <f t="shared" si="10"/>
        <v>0</v>
      </c>
      <c r="K79" s="364">
        <f t="shared" si="11"/>
        <v>0</v>
      </c>
      <c r="L79" s="363">
        <f t="shared" si="12"/>
        <v>0</v>
      </c>
      <c r="M79" s="364">
        <f t="shared" si="13"/>
        <v>0</v>
      </c>
      <c r="N79" s="363">
        <f t="shared" si="14"/>
        <v>0</v>
      </c>
      <c r="O79" s="364">
        <f t="shared" si="15"/>
        <v>0</v>
      </c>
      <c r="P79" s="363">
        <f t="shared" si="16"/>
        <v>0</v>
      </c>
      <c r="Q79" s="364">
        <f t="shared" si="17"/>
        <v>0</v>
      </c>
      <c r="R79" s="363">
        <f t="shared" si="18"/>
        <v>0</v>
      </c>
      <c r="S79" s="364">
        <f t="shared" si="19"/>
        <v>0</v>
      </c>
      <c r="T79" s="307"/>
      <c r="U79" s="430">
        <f t="shared" si="6"/>
        <v>0</v>
      </c>
      <c r="V79" s="304">
        <f t="shared" si="7"/>
        <v>0</v>
      </c>
      <c r="W79" s="431">
        <f t="shared" si="8"/>
        <v>0</v>
      </c>
      <c r="X79" s="432">
        <f t="shared" si="9"/>
        <v>0</v>
      </c>
    </row>
    <row r="80" spans="1:24" ht="15.75" hidden="1" x14ac:dyDescent="0.25">
      <c r="A80" s="305"/>
      <c r="B80" s="360">
        <v>59</v>
      </c>
      <c r="C80" s="365">
        <f t="shared" si="0"/>
        <v>0</v>
      </c>
      <c r="D80" s="361">
        <f t="shared" si="1"/>
        <v>0</v>
      </c>
      <c r="E80" s="407">
        <f t="shared" si="2"/>
        <v>0</v>
      </c>
      <c r="F80" s="361">
        <f t="shared" si="3"/>
        <v>0</v>
      </c>
      <c r="G80" s="362">
        <f t="shared" si="4"/>
        <v>0</v>
      </c>
      <c r="H80" s="428">
        <f t="shared" si="5"/>
        <v>0</v>
      </c>
      <c r="I80" s="433"/>
      <c r="J80" s="363">
        <f t="shared" si="10"/>
        <v>0</v>
      </c>
      <c r="K80" s="364">
        <f t="shared" si="11"/>
        <v>0</v>
      </c>
      <c r="L80" s="363">
        <f t="shared" si="12"/>
        <v>0</v>
      </c>
      <c r="M80" s="364">
        <f t="shared" si="13"/>
        <v>0</v>
      </c>
      <c r="N80" s="363">
        <f t="shared" si="14"/>
        <v>0</v>
      </c>
      <c r="O80" s="364">
        <f t="shared" si="15"/>
        <v>0</v>
      </c>
      <c r="P80" s="363">
        <f t="shared" si="16"/>
        <v>0</v>
      </c>
      <c r="Q80" s="364">
        <f t="shared" si="17"/>
        <v>0</v>
      </c>
      <c r="R80" s="363">
        <f t="shared" si="18"/>
        <v>0</v>
      </c>
      <c r="S80" s="364">
        <f t="shared" si="19"/>
        <v>0</v>
      </c>
      <c r="T80" s="307"/>
      <c r="U80" s="430">
        <f t="shared" si="6"/>
        <v>0</v>
      </c>
      <c r="V80" s="304">
        <f t="shared" si="7"/>
        <v>0</v>
      </c>
      <c r="W80" s="431">
        <f t="shared" si="8"/>
        <v>0</v>
      </c>
      <c r="X80" s="432">
        <f t="shared" si="9"/>
        <v>0</v>
      </c>
    </row>
    <row r="81" spans="1:24" ht="16.5" hidden="1" thickBot="1" x14ac:dyDescent="0.3">
      <c r="A81" s="305"/>
      <c r="B81" s="360">
        <v>60</v>
      </c>
      <c r="C81" s="368">
        <f t="shared" si="0"/>
        <v>0</v>
      </c>
      <c r="D81" s="369">
        <f t="shared" si="1"/>
        <v>0</v>
      </c>
      <c r="E81" s="408">
        <f t="shared" si="2"/>
        <v>0</v>
      </c>
      <c r="F81" s="369">
        <f t="shared" si="3"/>
        <v>0</v>
      </c>
      <c r="G81" s="370">
        <f t="shared" si="4"/>
        <v>0</v>
      </c>
      <c r="H81" s="434">
        <f t="shared" si="5"/>
        <v>0</v>
      </c>
      <c r="I81" s="435"/>
      <c r="J81" s="371">
        <f t="shared" si="10"/>
        <v>0</v>
      </c>
      <c r="K81" s="372">
        <f t="shared" si="11"/>
        <v>0</v>
      </c>
      <c r="L81" s="371">
        <f t="shared" si="12"/>
        <v>0</v>
      </c>
      <c r="M81" s="372">
        <f t="shared" si="13"/>
        <v>0</v>
      </c>
      <c r="N81" s="371">
        <f t="shared" si="14"/>
        <v>0</v>
      </c>
      <c r="O81" s="372">
        <f t="shared" si="15"/>
        <v>0</v>
      </c>
      <c r="P81" s="371">
        <f t="shared" si="16"/>
        <v>0</v>
      </c>
      <c r="Q81" s="372">
        <f t="shared" si="17"/>
        <v>0</v>
      </c>
      <c r="R81" s="371">
        <f t="shared" si="18"/>
        <v>0</v>
      </c>
      <c r="S81" s="372">
        <f t="shared" si="19"/>
        <v>0</v>
      </c>
      <c r="T81" s="436"/>
      <c r="U81" s="437">
        <f t="shared" si="6"/>
        <v>0</v>
      </c>
      <c r="V81" s="438">
        <f t="shared" si="7"/>
        <v>0</v>
      </c>
      <c r="W81" s="439">
        <f t="shared" si="8"/>
        <v>0</v>
      </c>
      <c r="X81" s="440">
        <f t="shared" si="9"/>
        <v>0</v>
      </c>
    </row>
    <row r="82" spans="1:24" ht="15.75" hidden="1" x14ac:dyDescent="0.25">
      <c r="A82" s="305"/>
      <c r="B82" s="360">
        <v>61</v>
      </c>
      <c r="C82" s="441">
        <f t="shared" si="0"/>
        <v>0</v>
      </c>
      <c r="D82" s="415">
        <f t="shared" si="1"/>
        <v>0</v>
      </c>
      <c r="E82" s="442">
        <f t="shared" si="2"/>
        <v>0</v>
      </c>
      <c r="F82" s="415">
        <f t="shared" si="3"/>
        <v>0</v>
      </c>
      <c r="G82" s="418">
        <f t="shared" si="4"/>
        <v>0</v>
      </c>
      <c r="H82" s="443">
        <f t="shared" si="5"/>
        <v>0</v>
      </c>
      <c r="I82" s="447"/>
      <c r="J82" s="421">
        <f t="shared" si="10"/>
        <v>0</v>
      </c>
      <c r="K82" s="422">
        <f t="shared" si="11"/>
        <v>0</v>
      </c>
      <c r="L82" s="421">
        <f t="shared" si="12"/>
        <v>0</v>
      </c>
      <c r="M82" s="422">
        <f t="shared" si="13"/>
        <v>0</v>
      </c>
      <c r="N82" s="421">
        <f t="shared" si="14"/>
        <v>0</v>
      </c>
      <c r="O82" s="422">
        <f t="shared" si="15"/>
        <v>0</v>
      </c>
      <c r="P82" s="421">
        <f t="shared" si="16"/>
        <v>0</v>
      </c>
      <c r="Q82" s="422">
        <f t="shared" si="17"/>
        <v>0</v>
      </c>
      <c r="R82" s="421">
        <f t="shared" si="18"/>
        <v>0</v>
      </c>
      <c r="S82" s="422">
        <f t="shared" si="19"/>
        <v>0</v>
      </c>
      <c r="T82" s="423"/>
      <c r="U82" s="446">
        <f t="shared" si="6"/>
        <v>0</v>
      </c>
      <c r="V82" s="425">
        <f t="shared" si="7"/>
        <v>0</v>
      </c>
      <c r="W82" s="426">
        <f t="shared" si="8"/>
        <v>0</v>
      </c>
      <c r="X82" s="427">
        <f t="shared" si="9"/>
        <v>0</v>
      </c>
    </row>
    <row r="83" spans="1:24" ht="15.75" hidden="1" x14ac:dyDescent="0.25">
      <c r="A83" s="305"/>
      <c r="B83" s="360">
        <v>62</v>
      </c>
      <c r="C83" s="365">
        <f t="shared" si="0"/>
        <v>0</v>
      </c>
      <c r="D83" s="361">
        <f t="shared" si="1"/>
        <v>0</v>
      </c>
      <c r="E83" s="407">
        <f t="shared" si="2"/>
        <v>0</v>
      </c>
      <c r="F83" s="361">
        <f t="shared" si="3"/>
        <v>0</v>
      </c>
      <c r="G83" s="362">
        <f t="shared" si="4"/>
        <v>0</v>
      </c>
      <c r="H83" s="428">
        <f t="shared" si="5"/>
        <v>0</v>
      </c>
      <c r="I83" s="433"/>
      <c r="J83" s="363">
        <f t="shared" si="10"/>
        <v>0</v>
      </c>
      <c r="K83" s="364">
        <f t="shared" si="11"/>
        <v>0</v>
      </c>
      <c r="L83" s="363">
        <f t="shared" si="12"/>
        <v>0</v>
      </c>
      <c r="M83" s="364">
        <f t="shared" si="13"/>
        <v>0</v>
      </c>
      <c r="N83" s="363">
        <f t="shared" si="14"/>
        <v>0</v>
      </c>
      <c r="O83" s="364">
        <f t="shared" si="15"/>
        <v>0</v>
      </c>
      <c r="P83" s="363">
        <f t="shared" si="16"/>
        <v>0</v>
      </c>
      <c r="Q83" s="364">
        <f t="shared" si="17"/>
        <v>0</v>
      </c>
      <c r="R83" s="363">
        <f t="shared" si="18"/>
        <v>0</v>
      </c>
      <c r="S83" s="364">
        <f t="shared" si="19"/>
        <v>0</v>
      </c>
      <c r="T83" s="307"/>
      <c r="U83" s="430">
        <f t="shared" si="6"/>
        <v>0</v>
      </c>
      <c r="V83" s="304">
        <f t="shared" si="7"/>
        <v>0</v>
      </c>
      <c r="W83" s="431">
        <f t="shared" si="8"/>
        <v>0</v>
      </c>
      <c r="X83" s="432">
        <f t="shared" si="9"/>
        <v>0</v>
      </c>
    </row>
    <row r="84" spans="1:24" ht="15.75" hidden="1" x14ac:dyDescent="0.25">
      <c r="A84" s="305"/>
      <c r="B84" s="360">
        <v>63</v>
      </c>
      <c r="C84" s="365">
        <f t="shared" si="0"/>
        <v>0</v>
      </c>
      <c r="D84" s="361">
        <f t="shared" si="1"/>
        <v>0</v>
      </c>
      <c r="E84" s="407">
        <f t="shared" si="2"/>
        <v>0</v>
      </c>
      <c r="F84" s="361">
        <f t="shared" si="3"/>
        <v>0</v>
      </c>
      <c r="G84" s="362">
        <f t="shared" si="4"/>
        <v>0</v>
      </c>
      <c r="H84" s="428">
        <f t="shared" si="5"/>
        <v>0</v>
      </c>
      <c r="I84" s="433"/>
      <c r="J84" s="363">
        <f t="shared" si="10"/>
        <v>0</v>
      </c>
      <c r="K84" s="364">
        <f t="shared" si="11"/>
        <v>0</v>
      </c>
      <c r="L84" s="363">
        <f t="shared" si="12"/>
        <v>0</v>
      </c>
      <c r="M84" s="364">
        <f t="shared" si="13"/>
        <v>0</v>
      </c>
      <c r="N84" s="363">
        <f t="shared" si="14"/>
        <v>0</v>
      </c>
      <c r="O84" s="364">
        <f t="shared" si="15"/>
        <v>0</v>
      </c>
      <c r="P84" s="363">
        <f t="shared" si="16"/>
        <v>0</v>
      </c>
      <c r="Q84" s="364">
        <f t="shared" si="17"/>
        <v>0</v>
      </c>
      <c r="R84" s="363">
        <f t="shared" si="18"/>
        <v>0</v>
      </c>
      <c r="S84" s="364">
        <f t="shared" si="19"/>
        <v>0</v>
      </c>
      <c r="T84" s="307"/>
      <c r="U84" s="430">
        <f t="shared" si="6"/>
        <v>0</v>
      </c>
      <c r="V84" s="304">
        <f t="shared" si="7"/>
        <v>0</v>
      </c>
      <c r="W84" s="431">
        <f t="shared" si="8"/>
        <v>0</v>
      </c>
      <c r="X84" s="432">
        <f t="shared" si="9"/>
        <v>0</v>
      </c>
    </row>
    <row r="85" spans="1:24" ht="15.75" hidden="1" x14ac:dyDescent="0.25">
      <c r="A85" s="305"/>
      <c r="B85" s="360">
        <v>64</v>
      </c>
      <c r="C85" s="365">
        <f t="shared" si="0"/>
        <v>0</v>
      </c>
      <c r="D85" s="361">
        <f t="shared" si="1"/>
        <v>0</v>
      </c>
      <c r="E85" s="407">
        <f t="shared" si="2"/>
        <v>0</v>
      </c>
      <c r="F85" s="361">
        <f t="shared" si="3"/>
        <v>0</v>
      </c>
      <c r="G85" s="362">
        <f t="shared" si="4"/>
        <v>0</v>
      </c>
      <c r="H85" s="428">
        <f t="shared" si="5"/>
        <v>0</v>
      </c>
      <c r="I85" s="433"/>
      <c r="J85" s="363">
        <f t="shared" si="10"/>
        <v>0</v>
      </c>
      <c r="K85" s="364">
        <f t="shared" si="11"/>
        <v>0</v>
      </c>
      <c r="L85" s="363">
        <f t="shared" si="12"/>
        <v>0</v>
      </c>
      <c r="M85" s="364">
        <f t="shared" si="13"/>
        <v>0</v>
      </c>
      <c r="N85" s="363">
        <f t="shared" si="14"/>
        <v>0</v>
      </c>
      <c r="O85" s="364">
        <f t="shared" si="15"/>
        <v>0</v>
      </c>
      <c r="P85" s="363">
        <f t="shared" si="16"/>
        <v>0</v>
      </c>
      <c r="Q85" s="364">
        <f t="shared" si="17"/>
        <v>0</v>
      </c>
      <c r="R85" s="363">
        <f t="shared" si="18"/>
        <v>0</v>
      </c>
      <c r="S85" s="364">
        <f t="shared" si="19"/>
        <v>0</v>
      </c>
      <c r="T85" s="307"/>
      <c r="U85" s="430">
        <f t="shared" si="6"/>
        <v>0</v>
      </c>
      <c r="V85" s="304">
        <f t="shared" si="7"/>
        <v>0</v>
      </c>
      <c r="W85" s="431">
        <f t="shared" si="8"/>
        <v>0</v>
      </c>
      <c r="X85" s="432">
        <f t="shared" si="9"/>
        <v>0</v>
      </c>
    </row>
    <row r="86" spans="1:24" ht="15.75" hidden="1" x14ac:dyDescent="0.25">
      <c r="A86" s="305"/>
      <c r="B86" s="360">
        <v>65</v>
      </c>
      <c r="C86" s="365">
        <f t="shared" ref="C86:C141" si="20">+IF($C$12&gt;120,0,IF($C$12&gt;B85,B86,0))</f>
        <v>0</v>
      </c>
      <c r="D86" s="361">
        <f t="shared" ref="D86:D141" si="21">+F86+E86</f>
        <v>0</v>
      </c>
      <c r="E86" s="407">
        <f t="shared" ref="E86:E141" si="22">+IF(C86=0,0,IF($C$13&gt;=C86,0,$C$14/$G$12))</f>
        <v>0</v>
      </c>
      <c r="F86" s="361">
        <f t="shared" ref="F86:F141" si="23">+IF($C$12=0,0,IF($C$12&gt;120,0,G85*$C$11))</f>
        <v>0</v>
      </c>
      <c r="G86" s="362">
        <f t="shared" ref="G86:G141" si="24">+G85-E86</f>
        <v>0</v>
      </c>
      <c r="H86" s="428">
        <f t="shared" ref="H86:H113" si="25">+G86*$U$18</f>
        <v>0</v>
      </c>
      <c r="I86" s="433"/>
      <c r="J86" s="363">
        <f t="shared" si="10"/>
        <v>0</v>
      </c>
      <c r="K86" s="364">
        <f t="shared" si="11"/>
        <v>0</v>
      </c>
      <c r="L86" s="363">
        <f t="shared" si="12"/>
        <v>0</v>
      </c>
      <c r="M86" s="364">
        <f t="shared" si="13"/>
        <v>0</v>
      </c>
      <c r="N86" s="363">
        <f t="shared" si="14"/>
        <v>0</v>
      </c>
      <c r="O86" s="364">
        <f t="shared" si="15"/>
        <v>0</v>
      </c>
      <c r="P86" s="363">
        <f t="shared" si="16"/>
        <v>0</v>
      </c>
      <c r="Q86" s="364">
        <f t="shared" si="17"/>
        <v>0</v>
      </c>
      <c r="R86" s="363">
        <f t="shared" si="18"/>
        <v>0</v>
      </c>
      <c r="S86" s="364">
        <f t="shared" si="19"/>
        <v>0</v>
      </c>
      <c r="T86" s="307"/>
      <c r="U86" s="430">
        <f t="shared" ref="U86:U113" si="26">+H86+D86</f>
        <v>0</v>
      </c>
      <c r="V86" s="304">
        <f t="shared" ref="V86:V113" si="27">(+H86*$U$19)+(+F86*$U$19)</f>
        <v>0</v>
      </c>
      <c r="W86" s="431">
        <f t="shared" si="8"/>
        <v>0</v>
      </c>
      <c r="X86" s="432">
        <f t="shared" si="9"/>
        <v>0</v>
      </c>
    </row>
    <row r="87" spans="1:24" ht="15.75" hidden="1" x14ac:dyDescent="0.25">
      <c r="A87" s="305"/>
      <c r="B87" s="360">
        <v>66</v>
      </c>
      <c r="C87" s="365">
        <f t="shared" si="20"/>
        <v>0</v>
      </c>
      <c r="D87" s="361">
        <f t="shared" si="21"/>
        <v>0</v>
      </c>
      <c r="E87" s="407">
        <f t="shared" si="22"/>
        <v>0</v>
      </c>
      <c r="F87" s="361">
        <f t="shared" si="23"/>
        <v>0</v>
      </c>
      <c r="G87" s="362">
        <f t="shared" si="24"/>
        <v>0</v>
      </c>
      <c r="H87" s="428">
        <f t="shared" si="25"/>
        <v>0</v>
      </c>
      <c r="I87" s="433"/>
      <c r="J87" s="363">
        <f t="shared" si="10"/>
        <v>0</v>
      </c>
      <c r="K87" s="364">
        <f t="shared" si="11"/>
        <v>0</v>
      </c>
      <c r="L87" s="363">
        <f t="shared" si="12"/>
        <v>0</v>
      </c>
      <c r="M87" s="364">
        <f t="shared" si="13"/>
        <v>0</v>
      </c>
      <c r="N87" s="363">
        <f t="shared" si="14"/>
        <v>0</v>
      </c>
      <c r="O87" s="364">
        <f t="shared" si="15"/>
        <v>0</v>
      </c>
      <c r="P87" s="363">
        <f t="shared" si="16"/>
        <v>0</v>
      </c>
      <c r="Q87" s="364">
        <f t="shared" si="17"/>
        <v>0</v>
      </c>
      <c r="R87" s="363">
        <f t="shared" si="18"/>
        <v>0</v>
      </c>
      <c r="S87" s="364">
        <f t="shared" si="19"/>
        <v>0</v>
      </c>
      <c r="T87" s="307"/>
      <c r="U87" s="430">
        <f t="shared" si="26"/>
        <v>0</v>
      </c>
      <c r="V87" s="304">
        <f t="shared" si="27"/>
        <v>0</v>
      </c>
      <c r="W87" s="431">
        <f t="shared" ref="W87:W113" si="28">+V87+F87</f>
        <v>0</v>
      </c>
      <c r="X87" s="432">
        <f t="shared" ref="X87:X141" si="29">+W87+E87</f>
        <v>0</v>
      </c>
    </row>
    <row r="88" spans="1:24" ht="15.75" hidden="1" x14ac:dyDescent="0.25">
      <c r="A88" s="305"/>
      <c r="B88" s="360">
        <v>67</v>
      </c>
      <c r="C88" s="365">
        <f t="shared" si="20"/>
        <v>0</v>
      </c>
      <c r="D88" s="361">
        <f t="shared" si="21"/>
        <v>0</v>
      </c>
      <c r="E88" s="407">
        <f t="shared" si="22"/>
        <v>0</v>
      </c>
      <c r="F88" s="361">
        <f t="shared" si="23"/>
        <v>0</v>
      </c>
      <c r="G88" s="362">
        <f t="shared" si="24"/>
        <v>0</v>
      </c>
      <c r="H88" s="428">
        <f t="shared" si="25"/>
        <v>0</v>
      </c>
      <c r="I88" s="433"/>
      <c r="J88" s="363">
        <f t="shared" si="10"/>
        <v>0</v>
      </c>
      <c r="K88" s="364">
        <f t="shared" si="11"/>
        <v>0</v>
      </c>
      <c r="L88" s="363">
        <f t="shared" si="12"/>
        <v>0</v>
      </c>
      <c r="M88" s="364">
        <f t="shared" si="13"/>
        <v>0</v>
      </c>
      <c r="N88" s="363">
        <f t="shared" si="14"/>
        <v>0</v>
      </c>
      <c r="O88" s="364">
        <f t="shared" si="15"/>
        <v>0</v>
      </c>
      <c r="P88" s="363">
        <f t="shared" si="16"/>
        <v>0</v>
      </c>
      <c r="Q88" s="364">
        <f t="shared" si="17"/>
        <v>0</v>
      </c>
      <c r="R88" s="363">
        <f t="shared" si="18"/>
        <v>0</v>
      </c>
      <c r="S88" s="364">
        <f t="shared" si="19"/>
        <v>0</v>
      </c>
      <c r="T88" s="307"/>
      <c r="U88" s="430">
        <f t="shared" si="26"/>
        <v>0</v>
      </c>
      <c r="V88" s="304">
        <f t="shared" si="27"/>
        <v>0</v>
      </c>
      <c r="W88" s="431">
        <f t="shared" si="28"/>
        <v>0</v>
      </c>
      <c r="X88" s="432">
        <f t="shared" si="29"/>
        <v>0</v>
      </c>
    </row>
    <row r="89" spans="1:24" ht="15.75" hidden="1" x14ac:dyDescent="0.25">
      <c r="A89" s="305"/>
      <c r="B89" s="360">
        <v>68</v>
      </c>
      <c r="C89" s="365">
        <f t="shared" si="20"/>
        <v>0</v>
      </c>
      <c r="D89" s="361">
        <f t="shared" si="21"/>
        <v>0</v>
      </c>
      <c r="E89" s="407">
        <f t="shared" si="22"/>
        <v>0</v>
      </c>
      <c r="F89" s="361">
        <f t="shared" si="23"/>
        <v>0</v>
      </c>
      <c r="G89" s="362">
        <f t="shared" si="24"/>
        <v>0</v>
      </c>
      <c r="H89" s="428">
        <f t="shared" si="25"/>
        <v>0</v>
      </c>
      <c r="I89" s="433"/>
      <c r="J89" s="363">
        <f t="shared" si="10"/>
        <v>0</v>
      </c>
      <c r="K89" s="364">
        <f t="shared" si="11"/>
        <v>0</v>
      </c>
      <c r="L89" s="363">
        <f t="shared" si="12"/>
        <v>0</v>
      </c>
      <c r="M89" s="364">
        <f t="shared" si="13"/>
        <v>0</v>
      </c>
      <c r="N89" s="363">
        <f t="shared" si="14"/>
        <v>0</v>
      </c>
      <c r="O89" s="364">
        <f t="shared" si="15"/>
        <v>0</v>
      </c>
      <c r="P89" s="363">
        <f t="shared" si="16"/>
        <v>0</v>
      </c>
      <c r="Q89" s="364">
        <f t="shared" si="17"/>
        <v>0</v>
      </c>
      <c r="R89" s="363">
        <f t="shared" si="18"/>
        <v>0</v>
      </c>
      <c r="S89" s="364">
        <f t="shared" si="19"/>
        <v>0</v>
      </c>
      <c r="T89" s="307"/>
      <c r="U89" s="430">
        <f t="shared" si="26"/>
        <v>0</v>
      </c>
      <c r="V89" s="304">
        <f t="shared" si="27"/>
        <v>0</v>
      </c>
      <c r="W89" s="431">
        <f t="shared" si="28"/>
        <v>0</v>
      </c>
      <c r="X89" s="432">
        <f t="shared" si="29"/>
        <v>0</v>
      </c>
    </row>
    <row r="90" spans="1:24" ht="15.75" hidden="1" x14ac:dyDescent="0.25">
      <c r="A90" s="305"/>
      <c r="B90" s="360">
        <v>69</v>
      </c>
      <c r="C90" s="365">
        <f t="shared" si="20"/>
        <v>0</v>
      </c>
      <c r="D90" s="361">
        <f t="shared" si="21"/>
        <v>0</v>
      </c>
      <c r="E90" s="407">
        <f t="shared" si="22"/>
        <v>0</v>
      </c>
      <c r="F90" s="361">
        <f t="shared" si="23"/>
        <v>0</v>
      </c>
      <c r="G90" s="362">
        <f t="shared" si="24"/>
        <v>0</v>
      </c>
      <c r="H90" s="428">
        <f t="shared" si="25"/>
        <v>0</v>
      </c>
      <c r="I90" s="433"/>
      <c r="J90" s="363">
        <f t="shared" si="10"/>
        <v>0</v>
      </c>
      <c r="K90" s="364">
        <f t="shared" si="11"/>
        <v>0</v>
      </c>
      <c r="L90" s="363">
        <f t="shared" si="12"/>
        <v>0</v>
      </c>
      <c r="M90" s="364">
        <f t="shared" si="13"/>
        <v>0</v>
      </c>
      <c r="N90" s="363">
        <f t="shared" si="14"/>
        <v>0</v>
      </c>
      <c r="O90" s="364">
        <f t="shared" si="15"/>
        <v>0</v>
      </c>
      <c r="P90" s="363">
        <f t="shared" si="16"/>
        <v>0</v>
      </c>
      <c r="Q90" s="364">
        <f t="shared" si="17"/>
        <v>0</v>
      </c>
      <c r="R90" s="363">
        <f t="shared" si="18"/>
        <v>0</v>
      </c>
      <c r="S90" s="364">
        <f t="shared" si="19"/>
        <v>0</v>
      </c>
      <c r="T90" s="307"/>
      <c r="U90" s="430">
        <f t="shared" si="26"/>
        <v>0</v>
      </c>
      <c r="V90" s="304">
        <f t="shared" si="27"/>
        <v>0</v>
      </c>
      <c r="W90" s="431">
        <f t="shared" si="28"/>
        <v>0</v>
      </c>
      <c r="X90" s="432">
        <f t="shared" si="29"/>
        <v>0</v>
      </c>
    </row>
    <row r="91" spans="1:24" ht="15.75" hidden="1" x14ac:dyDescent="0.25">
      <c r="A91" s="305"/>
      <c r="B91" s="360">
        <v>70</v>
      </c>
      <c r="C91" s="365">
        <f t="shared" si="20"/>
        <v>0</v>
      </c>
      <c r="D91" s="361">
        <f t="shared" si="21"/>
        <v>0</v>
      </c>
      <c r="E91" s="407">
        <f t="shared" si="22"/>
        <v>0</v>
      </c>
      <c r="F91" s="361">
        <f t="shared" si="23"/>
        <v>0</v>
      </c>
      <c r="G91" s="362">
        <f t="shared" si="24"/>
        <v>0</v>
      </c>
      <c r="H91" s="428">
        <f t="shared" si="25"/>
        <v>0</v>
      </c>
      <c r="I91" s="433"/>
      <c r="J91" s="363">
        <f t="shared" si="10"/>
        <v>0</v>
      </c>
      <c r="K91" s="364">
        <f t="shared" si="11"/>
        <v>0</v>
      </c>
      <c r="L91" s="363">
        <f t="shared" si="12"/>
        <v>0</v>
      </c>
      <c r="M91" s="364">
        <f t="shared" si="13"/>
        <v>0</v>
      </c>
      <c r="N91" s="363">
        <f t="shared" si="14"/>
        <v>0</v>
      </c>
      <c r="O91" s="364">
        <f t="shared" si="15"/>
        <v>0</v>
      </c>
      <c r="P91" s="363">
        <f t="shared" si="16"/>
        <v>0</v>
      </c>
      <c r="Q91" s="364">
        <f t="shared" si="17"/>
        <v>0</v>
      </c>
      <c r="R91" s="363">
        <f t="shared" si="18"/>
        <v>0</v>
      </c>
      <c r="S91" s="364">
        <f t="shared" si="19"/>
        <v>0</v>
      </c>
      <c r="T91" s="307"/>
      <c r="U91" s="430">
        <f t="shared" si="26"/>
        <v>0</v>
      </c>
      <c r="V91" s="304">
        <f t="shared" si="27"/>
        <v>0</v>
      </c>
      <c r="W91" s="431">
        <f t="shared" si="28"/>
        <v>0</v>
      </c>
      <c r="X91" s="432">
        <f t="shared" si="29"/>
        <v>0</v>
      </c>
    </row>
    <row r="92" spans="1:24" ht="15.75" hidden="1" x14ac:dyDescent="0.25">
      <c r="A92" s="305"/>
      <c r="B92" s="360">
        <v>71</v>
      </c>
      <c r="C92" s="365">
        <f t="shared" si="20"/>
        <v>0</v>
      </c>
      <c r="D92" s="361">
        <f t="shared" si="21"/>
        <v>0</v>
      </c>
      <c r="E92" s="407">
        <f t="shared" si="22"/>
        <v>0</v>
      </c>
      <c r="F92" s="361">
        <f t="shared" si="23"/>
        <v>0</v>
      </c>
      <c r="G92" s="362">
        <f t="shared" si="24"/>
        <v>0</v>
      </c>
      <c r="H92" s="428">
        <f t="shared" si="25"/>
        <v>0</v>
      </c>
      <c r="I92" s="433"/>
      <c r="J92" s="363">
        <f t="shared" si="10"/>
        <v>0</v>
      </c>
      <c r="K92" s="364">
        <f t="shared" si="11"/>
        <v>0</v>
      </c>
      <c r="L92" s="363">
        <f t="shared" si="12"/>
        <v>0</v>
      </c>
      <c r="M92" s="364">
        <f t="shared" si="13"/>
        <v>0</v>
      </c>
      <c r="N92" s="363">
        <f t="shared" si="14"/>
        <v>0</v>
      </c>
      <c r="O92" s="364">
        <f t="shared" si="15"/>
        <v>0</v>
      </c>
      <c r="P92" s="363">
        <f t="shared" si="16"/>
        <v>0</v>
      </c>
      <c r="Q92" s="364">
        <f t="shared" si="17"/>
        <v>0</v>
      </c>
      <c r="R92" s="363">
        <f t="shared" si="18"/>
        <v>0</v>
      </c>
      <c r="S92" s="364">
        <f t="shared" si="19"/>
        <v>0</v>
      </c>
      <c r="T92" s="307"/>
      <c r="U92" s="430">
        <f t="shared" si="26"/>
        <v>0</v>
      </c>
      <c r="V92" s="304">
        <f t="shared" si="27"/>
        <v>0</v>
      </c>
      <c r="W92" s="431">
        <f t="shared" si="28"/>
        <v>0</v>
      </c>
      <c r="X92" s="432">
        <f t="shared" si="29"/>
        <v>0</v>
      </c>
    </row>
    <row r="93" spans="1:24" ht="16.5" hidden="1" thickBot="1" x14ac:dyDescent="0.3">
      <c r="A93" s="305"/>
      <c r="B93" s="360">
        <v>72</v>
      </c>
      <c r="C93" s="368">
        <f t="shared" si="20"/>
        <v>0</v>
      </c>
      <c r="D93" s="369">
        <f t="shared" si="21"/>
        <v>0</v>
      </c>
      <c r="E93" s="408">
        <f t="shared" si="22"/>
        <v>0</v>
      </c>
      <c r="F93" s="369">
        <f t="shared" si="23"/>
        <v>0</v>
      </c>
      <c r="G93" s="370">
        <f t="shared" si="24"/>
        <v>0</v>
      </c>
      <c r="H93" s="434">
        <f t="shared" si="25"/>
        <v>0</v>
      </c>
      <c r="I93" s="435"/>
      <c r="J93" s="371">
        <f t="shared" si="10"/>
        <v>0</v>
      </c>
      <c r="K93" s="372">
        <f t="shared" si="11"/>
        <v>0</v>
      </c>
      <c r="L93" s="371">
        <f t="shared" si="12"/>
        <v>0</v>
      </c>
      <c r="M93" s="372">
        <f t="shared" si="13"/>
        <v>0</v>
      </c>
      <c r="N93" s="371">
        <f t="shared" si="14"/>
        <v>0</v>
      </c>
      <c r="O93" s="372">
        <f t="shared" si="15"/>
        <v>0</v>
      </c>
      <c r="P93" s="371">
        <f t="shared" si="16"/>
        <v>0</v>
      </c>
      <c r="Q93" s="372">
        <f t="shared" si="17"/>
        <v>0</v>
      </c>
      <c r="R93" s="371">
        <f t="shared" si="18"/>
        <v>0</v>
      </c>
      <c r="S93" s="372">
        <f t="shared" si="19"/>
        <v>0</v>
      </c>
      <c r="T93" s="436"/>
      <c r="U93" s="437">
        <f t="shared" si="26"/>
        <v>0</v>
      </c>
      <c r="V93" s="438">
        <f t="shared" si="27"/>
        <v>0</v>
      </c>
      <c r="W93" s="439">
        <f t="shared" si="28"/>
        <v>0</v>
      </c>
      <c r="X93" s="440">
        <f t="shared" si="29"/>
        <v>0</v>
      </c>
    </row>
    <row r="94" spans="1:24" ht="15.75" hidden="1" x14ac:dyDescent="0.25">
      <c r="A94" s="305"/>
      <c r="B94" s="360">
        <v>73</v>
      </c>
      <c r="C94" s="441">
        <f t="shared" si="20"/>
        <v>0</v>
      </c>
      <c r="D94" s="415">
        <f t="shared" si="21"/>
        <v>0</v>
      </c>
      <c r="E94" s="442">
        <f t="shared" si="22"/>
        <v>0</v>
      </c>
      <c r="F94" s="415">
        <f t="shared" si="23"/>
        <v>0</v>
      </c>
      <c r="G94" s="418">
        <f t="shared" si="24"/>
        <v>0</v>
      </c>
      <c r="H94" s="443">
        <f t="shared" si="25"/>
        <v>0</v>
      </c>
      <c r="I94" s="447"/>
      <c r="J94" s="421">
        <f t="shared" si="10"/>
        <v>0</v>
      </c>
      <c r="K94" s="422">
        <f t="shared" si="11"/>
        <v>0</v>
      </c>
      <c r="L94" s="421">
        <f t="shared" si="12"/>
        <v>0</v>
      </c>
      <c r="M94" s="422">
        <f t="shared" si="13"/>
        <v>0</v>
      </c>
      <c r="N94" s="421">
        <f t="shared" si="14"/>
        <v>0</v>
      </c>
      <c r="O94" s="422">
        <f t="shared" si="15"/>
        <v>0</v>
      </c>
      <c r="P94" s="421">
        <f t="shared" si="16"/>
        <v>0</v>
      </c>
      <c r="Q94" s="422">
        <f t="shared" si="17"/>
        <v>0</v>
      </c>
      <c r="R94" s="421">
        <f t="shared" si="18"/>
        <v>0</v>
      </c>
      <c r="S94" s="422">
        <f t="shared" si="19"/>
        <v>0</v>
      </c>
      <c r="T94" s="423"/>
      <c r="U94" s="446">
        <f t="shared" si="26"/>
        <v>0</v>
      </c>
      <c r="V94" s="425">
        <f t="shared" si="27"/>
        <v>0</v>
      </c>
      <c r="W94" s="426">
        <f t="shared" si="28"/>
        <v>0</v>
      </c>
      <c r="X94" s="427">
        <f t="shared" si="29"/>
        <v>0</v>
      </c>
    </row>
    <row r="95" spans="1:24" ht="15.75" hidden="1" x14ac:dyDescent="0.25">
      <c r="A95" s="305"/>
      <c r="B95" s="360">
        <v>74</v>
      </c>
      <c r="C95" s="365">
        <f t="shared" si="20"/>
        <v>0</v>
      </c>
      <c r="D95" s="361">
        <f t="shared" si="21"/>
        <v>0</v>
      </c>
      <c r="E95" s="407">
        <f t="shared" si="22"/>
        <v>0</v>
      </c>
      <c r="F95" s="361">
        <f t="shared" si="23"/>
        <v>0</v>
      </c>
      <c r="G95" s="362">
        <f t="shared" si="24"/>
        <v>0</v>
      </c>
      <c r="H95" s="428">
        <f t="shared" si="25"/>
        <v>0</v>
      </c>
      <c r="I95" s="433"/>
      <c r="J95" s="363">
        <f t="shared" si="10"/>
        <v>0</v>
      </c>
      <c r="K95" s="364">
        <f t="shared" si="11"/>
        <v>0</v>
      </c>
      <c r="L95" s="363">
        <f t="shared" si="12"/>
        <v>0</v>
      </c>
      <c r="M95" s="364">
        <f t="shared" si="13"/>
        <v>0</v>
      </c>
      <c r="N95" s="363">
        <f t="shared" si="14"/>
        <v>0</v>
      </c>
      <c r="O95" s="364">
        <f t="shared" si="15"/>
        <v>0</v>
      </c>
      <c r="P95" s="363">
        <f t="shared" si="16"/>
        <v>0</v>
      </c>
      <c r="Q95" s="364">
        <f t="shared" si="17"/>
        <v>0</v>
      </c>
      <c r="R95" s="363">
        <f t="shared" si="18"/>
        <v>0</v>
      </c>
      <c r="S95" s="364">
        <f t="shared" si="19"/>
        <v>0</v>
      </c>
      <c r="T95" s="307"/>
      <c r="U95" s="430">
        <f t="shared" si="26"/>
        <v>0</v>
      </c>
      <c r="V95" s="304">
        <f t="shared" si="27"/>
        <v>0</v>
      </c>
      <c r="W95" s="431">
        <f t="shared" si="28"/>
        <v>0</v>
      </c>
      <c r="X95" s="432">
        <f t="shared" si="29"/>
        <v>0</v>
      </c>
    </row>
    <row r="96" spans="1:24" ht="15.75" hidden="1" x14ac:dyDescent="0.25">
      <c r="A96" s="305"/>
      <c r="B96" s="360">
        <v>75</v>
      </c>
      <c r="C96" s="365">
        <f t="shared" si="20"/>
        <v>0</v>
      </c>
      <c r="D96" s="361">
        <f t="shared" si="21"/>
        <v>0</v>
      </c>
      <c r="E96" s="407">
        <f t="shared" si="22"/>
        <v>0</v>
      </c>
      <c r="F96" s="361">
        <f t="shared" si="23"/>
        <v>0</v>
      </c>
      <c r="G96" s="362">
        <f t="shared" si="24"/>
        <v>0</v>
      </c>
      <c r="H96" s="428">
        <f t="shared" si="25"/>
        <v>0</v>
      </c>
      <c r="I96" s="433"/>
      <c r="J96" s="363">
        <f t="shared" si="10"/>
        <v>0</v>
      </c>
      <c r="K96" s="364">
        <f t="shared" si="11"/>
        <v>0</v>
      </c>
      <c r="L96" s="363">
        <f t="shared" si="12"/>
        <v>0</v>
      </c>
      <c r="M96" s="364">
        <f t="shared" si="13"/>
        <v>0</v>
      </c>
      <c r="N96" s="363">
        <f t="shared" si="14"/>
        <v>0</v>
      </c>
      <c r="O96" s="364">
        <f t="shared" si="15"/>
        <v>0</v>
      </c>
      <c r="P96" s="363">
        <f t="shared" si="16"/>
        <v>0</v>
      </c>
      <c r="Q96" s="364">
        <f t="shared" si="17"/>
        <v>0</v>
      </c>
      <c r="R96" s="363">
        <f t="shared" si="18"/>
        <v>0</v>
      </c>
      <c r="S96" s="364">
        <f t="shared" si="19"/>
        <v>0</v>
      </c>
      <c r="T96" s="307"/>
      <c r="U96" s="430">
        <f t="shared" si="26"/>
        <v>0</v>
      </c>
      <c r="V96" s="304">
        <f t="shared" si="27"/>
        <v>0</v>
      </c>
      <c r="W96" s="431">
        <f t="shared" si="28"/>
        <v>0</v>
      </c>
      <c r="X96" s="432">
        <f t="shared" si="29"/>
        <v>0</v>
      </c>
    </row>
    <row r="97" spans="1:24" ht="15.75" hidden="1" x14ac:dyDescent="0.25">
      <c r="A97" s="305"/>
      <c r="B97" s="360">
        <v>76</v>
      </c>
      <c r="C97" s="365">
        <f t="shared" si="20"/>
        <v>0</v>
      </c>
      <c r="D97" s="361">
        <f t="shared" si="21"/>
        <v>0</v>
      </c>
      <c r="E97" s="407">
        <f t="shared" si="22"/>
        <v>0</v>
      </c>
      <c r="F97" s="361">
        <f t="shared" si="23"/>
        <v>0</v>
      </c>
      <c r="G97" s="362">
        <f t="shared" si="24"/>
        <v>0</v>
      </c>
      <c r="H97" s="428">
        <f t="shared" si="25"/>
        <v>0</v>
      </c>
      <c r="I97" s="433"/>
      <c r="J97" s="363">
        <f t="shared" si="10"/>
        <v>0</v>
      </c>
      <c r="K97" s="364">
        <f t="shared" si="11"/>
        <v>0</v>
      </c>
      <c r="L97" s="363">
        <f t="shared" si="12"/>
        <v>0</v>
      </c>
      <c r="M97" s="364">
        <f t="shared" si="13"/>
        <v>0</v>
      </c>
      <c r="N97" s="363">
        <f t="shared" si="14"/>
        <v>0</v>
      </c>
      <c r="O97" s="364">
        <f t="shared" si="15"/>
        <v>0</v>
      </c>
      <c r="P97" s="363">
        <f t="shared" si="16"/>
        <v>0</v>
      </c>
      <c r="Q97" s="364">
        <f t="shared" si="17"/>
        <v>0</v>
      </c>
      <c r="R97" s="363">
        <f t="shared" si="18"/>
        <v>0</v>
      </c>
      <c r="S97" s="364">
        <f t="shared" si="19"/>
        <v>0</v>
      </c>
      <c r="T97" s="307"/>
      <c r="U97" s="430">
        <f t="shared" si="26"/>
        <v>0</v>
      </c>
      <c r="V97" s="304">
        <f t="shared" si="27"/>
        <v>0</v>
      </c>
      <c r="W97" s="431">
        <f t="shared" si="28"/>
        <v>0</v>
      </c>
      <c r="X97" s="432">
        <f t="shared" si="29"/>
        <v>0</v>
      </c>
    </row>
    <row r="98" spans="1:24" ht="15.75" hidden="1" x14ac:dyDescent="0.25">
      <c r="A98" s="305"/>
      <c r="B98" s="360">
        <v>77</v>
      </c>
      <c r="C98" s="365">
        <f t="shared" si="20"/>
        <v>0</v>
      </c>
      <c r="D98" s="361">
        <f t="shared" si="21"/>
        <v>0</v>
      </c>
      <c r="E98" s="407">
        <f t="shared" si="22"/>
        <v>0</v>
      </c>
      <c r="F98" s="361">
        <f t="shared" si="23"/>
        <v>0</v>
      </c>
      <c r="G98" s="362">
        <f t="shared" si="24"/>
        <v>0</v>
      </c>
      <c r="H98" s="428">
        <f t="shared" si="25"/>
        <v>0</v>
      </c>
      <c r="I98" s="433"/>
      <c r="J98" s="363">
        <f t="shared" si="10"/>
        <v>0</v>
      </c>
      <c r="K98" s="364">
        <f t="shared" si="11"/>
        <v>0</v>
      </c>
      <c r="L98" s="363">
        <f t="shared" si="12"/>
        <v>0</v>
      </c>
      <c r="M98" s="364">
        <f t="shared" si="13"/>
        <v>0</v>
      </c>
      <c r="N98" s="363">
        <f t="shared" si="14"/>
        <v>0</v>
      </c>
      <c r="O98" s="364">
        <f t="shared" si="15"/>
        <v>0</v>
      </c>
      <c r="P98" s="363">
        <f t="shared" si="16"/>
        <v>0</v>
      </c>
      <c r="Q98" s="364">
        <f t="shared" si="17"/>
        <v>0</v>
      </c>
      <c r="R98" s="363">
        <f t="shared" si="18"/>
        <v>0</v>
      </c>
      <c r="S98" s="364">
        <f t="shared" si="19"/>
        <v>0</v>
      </c>
      <c r="T98" s="307"/>
      <c r="U98" s="430">
        <f t="shared" si="26"/>
        <v>0</v>
      </c>
      <c r="V98" s="304">
        <f t="shared" si="27"/>
        <v>0</v>
      </c>
      <c r="W98" s="431">
        <f t="shared" si="28"/>
        <v>0</v>
      </c>
      <c r="X98" s="432">
        <f t="shared" si="29"/>
        <v>0</v>
      </c>
    </row>
    <row r="99" spans="1:24" ht="15.75" hidden="1" x14ac:dyDescent="0.25">
      <c r="A99" s="305"/>
      <c r="B99" s="360">
        <v>78</v>
      </c>
      <c r="C99" s="365">
        <f t="shared" si="20"/>
        <v>0</v>
      </c>
      <c r="D99" s="361">
        <f t="shared" si="21"/>
        <v>0</v>
      </c>
      <c r="E99" s="407">
        <f t="shared" si="22"/>
        <v>0</v>
      </c>
      <c r="F99" s="361">
        <f t="shared" si="23"/>
        <v>0</v>
      </c>
      <c r="G99" s="362">
        <f t="shared" si="24"/>
        <v>0</v>
      </c>
      <c r="H99" s="428">
        <f t="shared" si="25"/>
        <v>0</v>
      </c>
      <c r="I99" s="433"/>
      <c r="J99" s="363">
        <f t="shared" si="10"/>
        <v>0</v>
      </c>
      <c r="K99" s="364">
        <f t="shared" si="11"/>
        <v>0</v>
      </c>
      <c r="L99" s="363">
        <f t="shared" si="12"/>
        <v>0</v>
      </c>
      <c r="M99" s="364">
        <f t="shared" si="13"/>
        <v>0</v>
      </c>
      <c r="N99" s="363">
        <f t="shared" si="14"/>
        <v>0</v>
      </c>
      <c r="O99" s="364">
        <f t="shared" si="15"/>
        <v>0</v>
      </c>
      <c r="P99" s="363">
        <f t="shared" si="16"/>
        <v>0</v>
      </c>
      <c r="Q99" s="364">
        <f t="shared" si="17"/>
        <v>0</v>
      </c>
      <c r="R99" s="363">
        <f t="shared" si="18"/>
        <v>0</v>
      </c>
      <c r="S99" s="364">
        <f t="shared" si="19"/>
        <v>0</v>
      </c>
      <c r="T99" s="307"/>
      <c r="U99" s="430">
        <f t="shared" si="26"/>
        <v>0</v>
      </c>
      <c r="V99" s="304">
        <f t="shared" si="27"/>
        <v>0</v>
      </c>
      <c r="W99" s="431">
        <f t="shared" si="28"/>
        <v>0</v>
      </c>
      <c r="X99" s="432">
        <f t="shared" si="29"/>
        <v>0</v>
      </c>
    </row>
    <row r="100" spans="1:24" ht="15.75" hidden="1" x14ac:dyDescent="0.25">
      <c r="A100" s="305"/>
      <c r="B100" s="360">
        <v>79</v>
      </c>
      <c r="C100" s="365">
        <f t="shared" si="20"/>
        <v>0</v>
      </c>
      <c r="D100" s="361">
        <f t="shared" si="21"/>
        <v>0</v>
      </c>
      <c r="E100" s="407">
        <f t="shared" si="22"/>
        <v>0</v>
      </c>
      <c r="F100" s="361">
        <f t="shared" si="23"/>
        <v>0</v>
      </c>
      <c r="G100" s="362">
        <f t="shared" si="24"/>
        <v>0</v>
      </c>
      <c r="H100" s="428">
        <f t="shared" si="25"/>
        <v>0</v>
      </c>
      <c r="I100" s="433"/>
      <c r="J100" s="363">
        <f t="shared" si="10"/>
        <v>0</v>
      </c>
      <c r="K100" s="364">
        <f t="shared" si="11"/>
        <v>0</v>
      </c>
      <c r="L100" s="363">
        <f t="shared" si="12"/>
        <v>0</v>
      </c>
      <c r="M100" s="364">
        <f t="shared" si="13"/>
        <v>0</v>
      </c>
      <c r="N100" s="363">
        <f t="shared" si="14"/>
        <v>0</v>
      </c>
      <c r="O100" s="364">
        <f t="shared" si="15"/>
        <v>0</v>
      </c>
      <c r="P100" s="363">
        <f t="shared" si="16"/>
        <v>0</v>
      </c>
      <c r="Q100" s="364">
        <f t="shared" si="17"/>
        <v>0</v>
      </c>
      <c r="R100" s="363">
        <f t="shared" si="18"/>
        <v>0</v>
      </c>
      <c r="S100" s="364">
        <f t="shared" si="19"/>
        <v>0</v>
      </c>
      <c r="T100" s="307"/>
      <c r="U100" s="430">
        <f t="shared" si="26"/>
        <v>0</v>
      </c>
      <c r="V100" s="304">
        <f t="shared" si="27"/>
        <v>0</v>
      </c>
      <c r="W100" s="431">
        <f t="shared" si="28"/>
        <v>0</v>
      </c>
      <c r="X100" s="432">
        <f t="shared" si="29"/>
        <v>0</v>
      </c>
    </row>
    <row r="101" spans="1:24" ht="15.75" hidden="1" x14ac:dyDescent="0.25">
      <c r="A101" s="305"/>
      <c r="B101" s="360">
        <v>80</v>
      </c>
      <c r="C101" s="365">
        <f t="shared" si="20"/>
        <v>0</v>
      </c>
      <c r="D101" s="361">
        <f t="shared" si="21"/>
        <v>0</v>
      </c>
      <c r="E101" s="407">
        <f t="shared" si="22"/>
        <v>0</v>
      </c>
      <c r="F101" s="361">
        <f t="shared" si="23"/>
        <v>0</v>
      </c>
      <c r="G101" s="362">
        <f t="shared" si="24"/>
        <v>0</v>
      </c>
      <c r="H101" s="428">
        <f t="shared" si="25"/>
        <v>0</v>
      </c>
      <c r="I101" s="433"/>
      <c r="J101" s="363">
        <f t="shared" si="10"/>
        <v>0</v>
      </c>
      <c r="K101" s="364">
        <f t="shared" si="11"/>
        <v>0</v>
      </c>
      <c r="L101" s="363">
        <f t="shared" si="12"/>
        <v>0</v>
      </c>
      <c r="M101" s="364">
        <f t="shared" si="13"/>
        <v>0</v>
      </c>
      <c r="N101" s="363">
        <f t="shared" si="14"/>
        <v>0</v>
      </c>
      <c r="O101" s="364">
        <f t="shared" si="15"/>
        <v>0</v>
      </c>
      <c r="P101" s="363">
        <f t="shared" si="16"/>
        <v>0</v>
      </c>
      <c r="Q101" s="364">
        <f t="shared" si="17"/>
        <v>0</v>
      </c>
      <c r="R101" s="363">
        <f t="shared" si="18"/>
        <v>0</v>
      </c>
      <c r="S101" s="364">
        <f t="shared" si="19"/>
        <v>0</v>
      </c>
      <c r="T101" s="307"/>
      <c r="U101" s="430">
        <f t="shared" si="26"/>
        <v>0</v>
      </c>
      <c r="V101" s="304">
        <f t="shared" si="27"/>
        <v>0</v>
      </c>
      <c r="W101" s="431">
        <f t="shared" si="28"/>
        <v>0</v>
      </c>
      <c r="X101" s="432">
        <f t="shared" si="29"/>
        <v>0</v>
      </c>
    </row>
    <row r="102" spans="1:24" ht="15.75" hidden="1" x14ac:dyDescent="0.25">
      <c r="A102" s="305"/>
      <c r="B102" s="360">
        <v>81</v>
      </c>
      <c r="C102" s="365">
        <f t="shared" si="20"/>
        <v>0</v>
      </c>
      <c r="D102" s="361">
        <f t="shared" si="21"/>
        <v>0</v>
      </c>
      <c r="E102" s="407">
        <f t="shared" si="22"/>
        <v>0</v>
      </c>
      <c r="F102" s="361">
        <f t="shared" si="23"/>
        <v>0</v>
      </c>
      <c r="G102" s="362">
        <f t="shared" si="24"/>
        <v>0</v>
      </c>
      <c r="H102" s="428">
        <f t="shared" si="25"/>
        <v>0</v>
      </c>
      <c r="I102" s="433"/>
      <c r="J102" s="363">
        <f t="shared" si="10"/>
        <v>0</v>
      </c>
      <c r="K102" s="364">
        <f t="shared" si="11"/>
        <v>0</v>
      </c>
      <c r="L102" s="363">
        <f t="shared" si="12"/>
        <v>0</v>
      </c>
      <c r="M102" s="364">
        <f t="shared" si="13"/>
        <v>0</v>
      </c>
      <c r="N102" s="363">
        <f t="shared" si="14"/>
        <v>0</v>
      </c>
      <c r="O102" s="364">
        <f t="shared" si="15"/>
        <v>0</v>
      </c>
      <c r="P102" s="363">
        <f t="shared" si="16"/>
        <v>0</v>
      </c>
      <c r="Q102" s="364">
        <f t="shared" si="17"/>
        <v>0</v>
      </c>
      <c r="R102" s="363">
        <f t="shared" si="18"/>
        <v>0</v>
      </c>
      <c r="S102" s="364">
        <f t="shared" si="19"/>
        <v>0</v>
      </c>
      <c r="T102" s="307"/>
      <c r="U102" s="430">
        <f t="shared" si="26"/>
        <v>0</v>
      </c>
      <c r="V102" s="304">
        <f t="shared" si="27"/>
        <v>0</v>
      </c>
      <c r="W102" s="431">
        <f t="shared" si="28"/>
        <v>0</v>
      </c>
      <c r="X102" s="432">
        <f t="shared" si="29"/>
        <v>0</v>
      </c>
    </row>
    <row r="103" spans="1:24" ht="15.75" hidden="1" x14ac:dyDescent="0.25">
      <c r="A103" s="305"/>
      <c r="B103" s="360">
        <v>82</v>
      </c>
      <c r="C103" s="365">
        <f t="shared" si="20"/>
        <v>0</v>
      </c>
      <c r="D103" s="361">
        <f t="shared" si="21"/>
        <v>0</v>
      </c>
      <c r="E103" s="407">
        <f t="shared" si="22"/>
        <v>0</v>
      </c>
      <c r="F103" s="361">
        <f t="shared" si="23"/>
        <v>0</v>
      </c>
      <c r="G103" s="362">
        <f t="shared" si="24"/>
        <v>0</v>
      </c>
      <c r="H103" s="428">
        <f t="shared" si="25"/>
        <v>0</v>
      </c>
      <c r="I103" s="433"/>
      <c r="J103" s="363">
        <f t="shared" si="10"/>
        <v>0</v>
      </c>
      <c r="K103" s="364">
        <f t="shared" si="11"/>
        <v>0</v>
      </c>
      <c r="L103" s="363">
        <f t="shared" si="12"/>
        <v>0</v>
      </c>
      <c r="M103" s="364">
        <f t="shared" si="13"/>
        <v>0</v>
      </c>
      <c r="N103" s="363">
        <f t="shared" si="14"/>
        <v>0</v>
      </c>
      <c r="O103" s="364">
        <f t="shared" si="15"/>
        <v>0</v>
      </c>
      <c r="P103" s="363">
        <f t="shared" si="16"/>
        <v>0</v>
      </c>
      <c r="Q103" s="364">
        <f t="shared" si="17"/>
        <v>0</v>
      </c>
      <c r="R103" s="363">
        <f t="shared" si="18"/>
        <v>0</v>
      </c>
      <c r="S103" s="364">
        <f t="shared" si="19"/>
        <v>0</v>
      </c>
      <c r="T103" s="307"/>
      <c r="U103" s="430">
        <f t="shared" si="26"/>
        <v>0</v>
      </c>
      <c r="V103" s="304">
        <f t="shared" si="27"/>
        <v>0</v>
      </c>
      <c r="W103" s="431">
        <f t="shared" si="28"/>
        <v>0</v>
      </c>
      <c r="X103" s="432">
        <f t="shared" si="29"/>
        <v>0</v>
      </c>
    </row>
    <row r="104" spans="1:24" ht="15.75" hidden="1" x14ac:dyDescent="0.25">
      <c r="A104" s="305"/>
      <c r="B104" s="360">
        <v>83</v>
      </c>
      <c r="C104" s="365">
        <f t="shared" si="20"/>
        <v>0</v>
      </c>
      <c r="D104" s="361">
        <f t="shared" si="21"/>
        <v>0</v>
      </c>
      <c r="E104" s="407">
        <f t="shared" si="22"/>
        <v>0</v>
      </c>
      <c r="F104" s="361">
        <f t="shared" si="23"/>
        <v>0</v>
      </c>
      <c r="G104" s="362">
        <f t="shared" si="24"/>
        <v>0</v>
      </c>
      <c r="H104" s="428">
        <f t="shared" si="25"/>
        <v>0</v>
      </c>
      <c r="I104" s="433"/>
      <c r="J104" s="363">
        <f t="shared" si="10"/>
        <v>0</v>
      </c>
      <c r="K104" s="364">
        <f t="shared" si="11"/>
        <v>0</v>
      </c>
      <c r="L104" s="363">
        <f t="shared" si="12"/>
        <v>0</v>
      </c>
      <c r="M104" s="364">
        <f t="shared" si="13"/>
        <v>0</v>
      </c>
      <c r="N104" s="363">
        <f t="shared" si="14"/>
        <v>0</v>
      </c>
      <c r="O104" s="364">
        <f t="shared" si="15"/>
        <v>0</v>
      </c>
      <c r="P104" s="363">
        <f t="shared" si="16"/>
        <v>0</v>
      </c>
      <c r="Q104" s="364">
        <f t="shared" si="17"/>
        <v>0</v>
      </c>
      <c r="R104" s="363">
        <f t="shared" si="18"/>
        <v>0</v>
      </c>
      <c r="S104" s="364">
        <f t="shared" si="19"/>
        <v>0</v>
      </c>
      <c r="T104" s="307"/>
      <c r="U104" s="430">
        <f t="shared" si="26"/>
        <v>0</v>
      </c>
      <c r="V104" s="304">
        <f t="shared" si="27"/>
        <v>0</v>
      </c>
      <c r="W104" s="431">
        <f t="shared" si="28"/>
        <v>0</v>
      </c>
      <c r="X104" s="432">
        <f t="shared" si="29"/>
        <v>0</v>
      </c>
    </row>
    <row r="105" spans="1:24" ht="16.5" hidden="1" thickBot="1" x14ac:dyDescent="0.3">
      <c r="A105" s="305"/>
      <c r="B105" s="360">
        <v>84</v>
      </c>
      <c r="C105" s="368">
        <f t="shared" si="20"/>
        <v>0</v>
      </c>
      <c r="D105" s="369">
        <f t="shared" si="21"/>
        <v>0</v>
      </c>
      <c r="E105" s="408">
        <f t="shared" si="22"/>
        <v>0</v>
      </c>
      <c r="F105" s="369">
        <f t="shared" si="23"/>
        <v>0</v>
      </c>
      <c r="G105" s="370">
        <f>+G104-E105</f>
        <v>0</v>
      </c>
      <c r="H105" s="434">
        <f t="shared" si="25"/>
        <v>0</v>
      </c>
      <c r="I105" s="435"/>
      <c r="J105" s="371">
        <f t="shared" si="10"/>
        <v>0</v>
      </c>
      <c r="K105" s="372">
        <f t="shared" si="11"/>
        <v>0</v>
      </c>
      <c r="L105" s="371">
        <f t="shared" si="12"/>
        <v>0</v>
      </c>
      <c r="M105" s="372">
        <f t="shared" si="13"/>
        <v>0</v>
      </c>
      <c r="N105" s="371">
        <f t="shared" si="14"/>
        <v>0</v>
      </c>
      <c r="O105" s="372">
        <f t="shared" si="15"/>
        <v>0</v>
      </c>
      <c r="P105" s="371">
        <f t="shared" si="16"/>
        <v>0</v>
      </c>
      <c r="Q105" s="372">
        <f t="shared" si="17"/>
        <v>0</v>
      </c>
      <c r="R105" s="371">
        <f t="shared" si="18"/>
        <v>0</v>
      </c>
      <c r="S105" s="372">
        <f t="shared" si="19"/>
        <v>0</v>
      </c>
      <c r="T105" s="436"/>
      <c r="U105" s="437">
        <f t="shared" si="26"/>
        <v>0</v>
      </c>
      <c r="V105" s="438">
        <f t="shared" si="27"/>
        <v>0</v>
      </c>
      <c r="W105" s="439">
        <f t="shared" si="28"/>
        <v>0</v>
      </c>
      <c r="X105" s="440">
        <f t="shared" si="29"/>
        <v>0</v>
      </c>
    </row>
    <row r="106" spans="1:24" ht="15.75" hidden="1" x14ac:dyDescent="0.25">
      <c r="A106" s="305"/>
      <c r="B106" s="360">
        <v>85</v>
      </c>
      <c r="C106" s="441">
        <f t="shared" si="20"/>
        <v>0</v>
      </c>
      <c r="D106" s="415">
        <f t="shared" si="21"/>
        <v>0</v>
      </c>
      <c r="E106" s="442">
        <f t="shared" si="22"/>
        <v>0</v>
      </c>
      <c r="F106" s="415">
        <f t="shared" si="23"/>
        <v>0</v>
      </c>
      <c r="G106" s="418">
        <f t="shared" si="24"/>
        <v>0</v>
      </c>
      <c r="H106" s="443">
        <f t="shared" si="25"/>
        <v>0</v>
      </c>
      <c r="I106" s="447"/>
      <c r="J106" s="421">
        <f t="shared" si="10"/>
        <v>0</v>
      </c>
      <c r="K106" s="422">
        <f t="shared" si="11"/>
        <v>0</v>
      </c>
      <c r="L106" s="421">
        <f t="shared" si="12"/>
        <v>0</v>
      </c>
      <c r="M106" s="422">
        <f t="shared" si="13"/>
        <v>0</v>
      </c>
      <c r="N106" s="421">
        <f t="shared" si="14"/>
        <v>0</v>
      </c>
      <c r="O106" s="422">
        <f t="shared" si="15"/>
        <v>0</v>
      </c>
      <c r="P106" s="421">
        <f t="shared" si="16"/>
        <v>0</v>
      </c>
      <c r="Q106" s="422">
        <f t="shared" si="17"/>
        <v>0</v>
      </c>
      <c r="R106" s="421">
        <f t="shared" si="18"/>
        <v>0</v>
      </c>
      <c r="S106" s="422">
        <f t="shared" si="19"/>
        <v>0</v>
      </c>
      <c r="T106" s="423"/>
      <c r="U106" s="446">
        <f t="shared" si="26"/>
        <v>0</v>
      </c>
      <c r="V106" s="425">
        <f t="shared" si="27"/>
        <v>0</v>
      </c>
      <c r="W106" s="426">
        <f t="shared" si="28"/>
        <v>0</v>
      </c>
      <c r="X106" s="427">
        <f t="shared" si="29"/>
        <v>0</v>
      </c>
    </row>
    <row r="107" spans="1:24" ht="15.75" hidden="1" x14ac:dyDescent="0.25">
      <c r="A107" s="305"/>
      <c r="B107" s="360">
        <v>86</v>
      </c>
      <c r="C107" s="365">
        <f t="shared" si="20"/>
        <v>0</v>
      </c>
      <c r="D107" s="361">
        <f t="shared" si="21"/>
        <v>0</v>
      </c>
      <c r="E107" s="407">
        <f t="shared" si="22"/>
        <v>0</v>
      </c>
      <c r="F107" s="361">
        <f t="shared" si="23"/>
        <v>0</v>
      </c>
      <c r="G107" s="362">
        <f t="shared" si="24"/>
        <v>0</v>
      </c>
      <c r="H107" s="428">
        <f t="shared" si="25"/>
        <v>0</v>
      </c>
      <c r="I107" s="433"/>
      <c r="J107" s="363">
        <f t="shared" si="10"/>
        <v>0</v>
      </c>
      <c r="K107" s="364">
        <f t="shared" si="11"/>
        <v>0</v>
      </c>
      <c r="L107" s="363">
        <f t="shared" si="12"/>
        <v>0</v>
      </c>
      <c r="M107" s="364">
        <f t="shared" si="13"/>
        <v>0</v>
      </c>
      <c r="N107" s="363">
        <f t="shared" si="14"/>
        <v>0</v>
      </c>
      <c r="O107" s="364">
        <f t="shared" si="15"/>
        <v>0</v>
      </c>
      <c r="P107" s="363">
        <f t="shared" si="16"/>
        <v>0</v>
      </c>
      <c r="Q107" s="364">
        <f t="shared" si="17"/>
        <v>0</v>
      </c>
      <c r="R107" s="363">
        <f t="shared" si="18"/>
        <v>0</v>
      </c>
      <c r="S107" s="364">
        <f t="shared" si="19"/>
        <v>0</v>
      </c>
      <c r="T107" s="307"/>
      <c r="U107" s="430">
        <f t="shared" si="26"/>
        <v>0</v>
      </c>
      <c r="V107" s="304">
        <f t="shared" si="27"/>
        <v>0</v>
      </c>
      <c r="W107" s="431">
        <f t="shared" si="28"/>
        <v>0</v>
      </c>
      <c r="X107" s="432">
        <f t="shared" si="29"/>
        <v>0</v>
      </c>
    </row>
    <row r="108" spans="1:24" ht="15.75" hidden="1" x14ac:dyDescent="0.25">
      <c r="A108" s="305"/>
      <c r="B108" s="360">
        <v>87</v>
      </c>
      <c r="C108" s="365">
        <f t="shared" si="20"/>
        <v>0</v>
      </c>
      <c r="D108" s="361">
        <f t="shared" si="21"/>
        <v>0</v>
      </c>
      <c r="E108" s="407">
        <f t="shared" si="22"/>
        <v>0</v>
      </c>
      <c r="F108" s="361">
        <f t="shared" si="23"/>
        <v>0</v>
      </c>
      <c r="G108" s="362">
        <f t="shared" si="24"/>
        <v>0</v>
      </c>
      <c r="H108" s="428">
        <f t="shared" si="25"/>
        <v>0</v>
      </c>
      <c r="I108" s="433"/>
      <c r="J108" s="363">
        <f t="shared" si="10"/>
        <v>0</v>
      </c>
      <c r="K108" s="364">
        <f t="shared" si="11"/>
        <v>0</v>
      </c>
      <c r="L108" s="363">
        <f t="shared" si="12"/>
        <v>0</v>
      </c>
      <c r="M108" s="364">
        <f t="shared" si="13"/>
        <v>0</v>
      </c>
      <c r="N108" s="363">
        <f t="shared" si="14"/>
        <v>0</v>
      </c>
      <c r="O108" s="364">
        <f t="shared" si="15"/>
        <v>0</v>
      </c>
      <c r="P108" s="363">
        <f t="shared" si="16"/>
        <v>0</v>
      </c>
      <c r="Q108" s="364">
        <f t="shared" si="17"/>
        <v>0</v>
      </c>
      <c r="R108" s="363">
        <f t="shared" si="18"/>
        <v>0</v>
      </c>
      <c r="S108" s="364">
        <f t="shared" si="19"/>
        <v>0</v>
      </c>
      <c r="T108" s="307"/>
      <c r="U108" s="430">
        <f t="shared" si="26"/>
        <v>0</v>
      </c>
      <c r="V108" s="304">
        <f t="shared" si="27"/>
        <v>0</v>
      </c>
      <c r="W108" s="431">
        <f t="shared" si="28"/>
        <v>0</v>
      </c>
      <c r="X108" s="432">
        <f t="shared" si="29"/>
        <v>0</v>
      </c>
    </row>
    <row r="109" spans="1:24" ht="15.75" hidden="1" x14ac:dyDescent="0.25">
      <c r="A109" s="305"/>
      <c r="B109" s="360">
        <v>88</v>
      </c>
      <c r="C109" s="365">
        <f t="shared" si="20"/>
        <v>0</v>
      </c>
      <c r="D109" s="361">
        <f t="shared" si="21"/>
        <v>0</v>
      </c>
      <c r="E109" s="407">
        <f t="shared" si="22"/>
        <v>0</v>
      </c>
      <c r="F109" s="361">
        <f t="shared" si="23"/>
        <v>0</v>
      </c>
      <c r="G109" s="362">
        <f t="shared" si="24"/>
        <v>0</v>
      </c>
      <c r="H109" s="428">
        <f t="shared" si="25"/>
        <v>0</v>
      </c>
      <c r="I109" s="433"/>
      <c r="J109" s="363">
        <f t="shared" si="10"/>
        <v>0</v>
      </c>
      <c r="K109" s="364">
        <f t="shared" si="11"/>
        <v>0</v>
      </c>
      <c r="L109" s="363">
        <f t="shared" si="12"/>
        <v>0</v>
      </c>
      <c r="M109" s="364">
        <f t="shared" si="13"/>
        <v>0</v>
      </c>
      <c r="N109" s="363">
        <f t="shared" si="14"/>
        <v>0</v>
      </c>
      <c r="O109" s="364">
        <f t="shared" si="15"/>
        <v>0</v>
      </c>
      <c r="P109" s="363">
        <f t="shared" si="16"/>
        <v>0</v>
      </c>
      <c r="Q109" s="364">
        <f t="shared" si="17"/>
        <v>0</v>
      </c>
      <c r="R109" s="363">
        <f t="shared" si="18"/>
        <v>0</v>
      </c>
      <c r="S109" s="364">
        <f t="shared" si="19"/>
        <v>0</v>
      </c>
      <c r="T109" s="307"/>
      <c r="U109" s="430">
        <f t="shared" si="26"/>
        <v>0</v>
      </c>
      <c r="V109" s="304">
        <f t="shared" si="27"/>
        <v>0</v>
      </c>
      <c r="W109" s="431">
        <f t="shared" si="28"/>
        <v>0</v>
      </c>
      <c r="X109" s="432">
        <f t="shared" si="29"/>
        <v>0</v>
      </c>
    </row>
    <row r="110" spans="1:24" ht="15.75" hidden="1" x14ac:dyDescent="0.25">
      <c r="A110" s="305"/>
      <c r="B110" s="360">
        <v>89</v>
      </c>
      <c r="C110" s="365">
        <f t="shared" si="20"/>
        <v>0</v>
      </c>
      <c r="D110" s="361">
        <f t="shared" si="21"/>
        <v>0</v>
      </c>
      <c r="E110" s="407">
        <f t="shared" si="22"/>
        <v>0</v>
      </c>
      <c r="F110" s="361">
        <f t="shared" si="23"/>
        <v>0</v>
      </c>
      <c r="G110" s="362">
        <f t="shared" si="24"/>
        <v>0</v>
      </c>
      <c r="H110" s="428">
        <f t="shared" si="25"/>
        <v>0</v>
      </c>
      <c r="I110" s="433"/>
      <c r="J110" s="363">
        <f t="shared" si="10"/>
        <v>0</v>
      </c>
      <c r="K110" s="364">
        <f t="shared" si="11"/>
        <v>0</v>
      </c>
      <c r="L110" s="363">
        <f t="shared" si="12"/>
        <v>0</v>
      </c>
      <c r="M110" s="364">
        <f t="shared" si="13"/>
        <v>0</v>
      </c>
      <c r="N110" s="363">
        <f t="shared" si="14"/>
        <v>0</v>
      </c>
      <c r="O110" s="364">
        <f t="shared" si="15"/>
        <v>0</v>
      </c>
      <c r="P110" s="363">
        <f t="shared" si="16"/>
        <v>0</v>
      </c>
      <c r="Q110" s="364">
        <f t="shared" si="17"/>
        <v>0</v>
      </c>
      <c r="R110" s="363">
        <f t="shared" si="18"/>
        <v>0</v>
      </c>
      <c r="S110" s="364">
        <f t="shared" si="19"/>
        <v>0</v>
      </c>
      <c r="T110" s="307"/>
      <c r="U110" s="430">
        <f t="shared" si="26"/>
        <v>0</v>
      </c>
      <c r="V110" s="304">
        <f t="shared" si="27"/>
        <v>0</v>
      </c>
      <c r="W110" s="431">
        <f t="shared" si="28"/>
        <v>0</v>
      </c>
      <c r="X110" s="432">
        <f t="shared" si="29"/>
        <v>0</v>
      </c>
    </row>
    <row r="111" spans="1:24" ht="15.75" hidden="1" x14ac:dyDescent="0.25">
      <c r="A111" s="305"/>
      <c r="B111" s="360">
        <v>90</v>
      </c>
      <c r="C111" s="365">
        <f t="shared" si="20"/>
        <v>0</v>
      </c>
      <c r="D111" s="361">
        <f t="shared" si="21"/>
        <v>0</v>
      </c>
      <c r="E111" s="407">
        <f t="shared" si="22"/>
        <v>0</v>
      </c>
      <c r="F111" s="361">
        <f t="shared" si="23"/>
        <v>0</v>
      </c>
      <c r="G111" s="362">
        <f t="shared" si="24"/>
        <v>0</v>
      </c>
      <c r="H111" s="428">
        <f t="shared" si="25"/>
        <v>0</v>
      </c>
      <c r="I111" s="433"/>
      <c r="J111" s="363">
        <f t="shared" si="10"/>
        <v>0</v>
      </c>
      <c r="K111" s="364">
        <f t="shared" si="11"/>
        <v>0</v>
      </c>
      <c r="L111" s="363">
        <f t="shared" si="12"/>
        <v>0</v>
      </c>
      <c r="M111" s="364">
        <f t="shared" si="13"/>
        <v>0</v>
      </c>
      <c r="N111" s="363">
        <f t="shared" si="14"/>
        <v>0</v>
      </c>
      <c r="O111" s="364">
        <f t="shared" si="15"/>
        <v>0</v>
      </c>
      <c r="P111" s="363">
        <f t="shared" si="16"/>
        <v>0</v>
      </c>
      <c r="Q111" s="364">
        <f t="shared" si="17"/>
        <v>0</v>
      </c>
      <c r="R111" s="363">
        <f t="shared" si="18"/>
        <v>0</v>
      </c>
      <c r="S111" s="364">
        <f t="shared" si="19"/>
        <v>0</v>
      </c>
      <c r="T111" s="307"/>
      <c r="U111" s="430">
        <f t="shared" si="26"/>
        <v>0</v>
      </c>
      <c r="V111" s="304">
        <f t="shared" si="27"/>
        <v>0</v>
      </c>
      <c r="W111" s="431">
        <f t="shared" si="28"/>
        <v>0</v>
      </c>
      <c r="X111" s="432">
        <f t="shared" si="29"/>
        <v>0</v>
      </c>
    </row>
    <row r="112" spans="1:24" ht="15.75" hidden="1" x14ac:dyDescent="0.25">
      <c r="A112" s="305"/>
      <c r="B112" s="360">
        <v>91</v>
      </c>
      <c r="C112" s="365">
        <f t="shared" si="20"/>
        <v>0</v>
      </c>
      <c r="D112" s="361">
        <f t="shared" si="21"/>
        <v>0</v>
      </c>
      <c r="E112" s="407">
        <f t="shared" si="22"/>
        <v>0</v>
      </c>
      <c r="F112" s="361">
        <f t="shared" si="23"/>
        <v>0</v>
      </c>
      <c r="G112" s="362">
        <f t="shared" si="24"/>
        <v>0</v>
      </c>
      <c r="H112" s="428">
        <f t="shared" si="25"/>
        <v>0</v>
      </c>
      <c r="I112" s="433"/>
      <c r="J112" s="363">
        <f t="shared" si="10"/>
        <v>0</v>
      </c>
      <c r="K112" s="364">
        <f t="shared" si="11"/>
        <v>0</v>
      </c>
      <c r="L112" s="363">
        <f t="shared" si="12"/>
        <v>0</v>
      </c>
      <c r="M112" s="364">
        <f t="shared" si="13"/>
        <v>0</v>
      </c>
      <c r="N112" s="363">
        <f t="shared" si="14"/>
        <v>0</v>
      </c>
      <c r="O112" s="364">
        <f t="shared" si="15"/>
        <v>0</v>
      </c>
      <c r="P112" s="363">
        <f t="shared" si="16"/>
        <v>0</v>
      </c>
      <c r="Q112" s="364">
        <f t="shared" si="17"/>
        <v>0</v>
      </c>
      <c r="R112" s="363">
        <f t="shared" si="18"/>
        <v>0</v>
      </c>
      <c r="S112" s="364">
        <f t="shared" si="19"/>
        <v>0</v>
      </c>
      <c r="T112" s="307"/>
      <c r="U112" s="430">
        <f t="shared" si="26"/>
        <v>0</v>
      </c>
      <c r="V112" s="304">
        <f t="shared" si="27"/>
        <v>0</v>
      </c>
      <c r="W112" s="431">
        <f t="shared" si="28"/>
        <v>0</v>
      </c>
      <c r="X112" s="432">
        <f t="shared" si="29"/>
        <v>0</v>
      </c>
    </row>
    <row r="113" spans="1:24" ht="15.75" hidden="1" x14ac:dyDescent="0.25">
      <c r="A113" s="305"/>
      <c r="B113" s="360">
        <v>92</v>
      </c>
      <c r="C113" s="365">
        <f t="shared" si="20"/>
        <v>0</v>
      </c>
      <c r="D113" s="361">
        <f t="shared" si="21"/>
        <v>0</v>
      </c>
      <c r="E113" s="407">
        <f t="shared" si="22"/>
        <v>0</v>
      </c>
      <c r="F113" s="361">
        <f t="shared" si="23"/>
        <v>0</v>
      </c>
      <c r="G113" s="362">
        <f t="shared" si="24"/>
        <v>0</v>
      </c>
      <c r="H113" s="428">
        <f t="shared" si="25"/>
        <v>0</v>
      </c>
      <c r="I113" s="433"/>
      <c r="J113" s="363">
        <f t="shared" si="10"/>
        <v>0</v>
      </c>
      <c r="K113" s="364">
        <f t="shared" si="11"/>
        <v>0</v>
      </c>
      <c r="L113" s="363">
        <f t="shared" si="12"/>
        <v>0</v>
      </c>
      <c r="M113" s="364">
        <f t="shared" si="13"/>
        <v>0</v>
      </c>
      <c r="N113" s="363">
        <f t="shared" si="14"/>
        <v>0</v>
      </c>
      <c r="O113" s="364">
        <f t="shared" si="15"/>
        <v>0</v>
      </c>
      <c r="P113" s="363">
        <f t="shared" si="16"/>
        <v>0</v>
      </c>
      <c r="Q113" s="364">
        <f t="shared" si="17"/>
        <v>0</v>
      </c>
      <c r="R113" s="363">
        <f t="shared" si="18"/>
        <v>0</v>
      </c>
      <c r="S113" s="364">
        <f t="shared" si="19"/>
        <v>0</v>
      </c>
      <c r="T113" s="307"/>
      <c r="U113" s="430">
        <f t="shared" si="26"/>
        <v>0</v>
      </c>
      <c r="V113" s="304">
        <f t="shared" si="27"/>
        <v>0</v>
      </c>
      <c r="W113" s="431">
        <f t="shared" si="28"/>
        <v>0</v>
      </c>
      <c r="X113" s="432">
        <f t="shared" si="29"/>
        <v>0</v>
      </c>
    </row>
    <row r="114" spans="1:24" ht="15.75" hidden="1" x14ac:dyDescent="0.25">
      <c r="A114" s="305"/>
      <c r="B114" s="360">
        <v>93</v>
      </c>
      <c r="C114" s="365">
        <f t="shared" si="20"/>
        <v>0</v>
      </c>
      <c r="D114" s="361">
        <f t="shared" si="21"/>
        <v>0</v>
      </c>
      <c r="E114" s="407">
        <f t="shared" si="22"/>
        <v>0</v>
      </c>
      <c r="F114" s="361">
        <f t="shared" si="23"/>
        <v>0</v>
      </c>
      <c r="G114" s="362">
        <f t="shared" si="24"/>
        <v>0</v>
      </c>
      <c r="H114" s="428">
        <f t="shared" ref="H114:H141" si="30">+G114*$U$18</f>
        <v>0</v>
      </c>
      <c r="I114" s="433"/>
      <c r="J114" s="363">
        <f t="shared" ref="J114:J141" si="31">IF(K114=0,0,+$B114/J$20)</f>
        <v>0</v>
      </c>
      <c r="K114" s="364">
        <f t="shared" ref="K114:K141" si="32">+SUM(D113:D114)</f>
        <v>0</v>
      </c>
      <c r="L114" s="363">
        <f t="shared" ref="L114:L141" si="33">IF(M114=0,0,+$B114/L$20)</f>
        <v>0</v>
      </c>
      <c r="M114" s="364">
        <f t="shared" ref="M114:M141" si="34">+SUM(D112:D114)</f>
        <v>0</v>
      </c>
      <c r="N114" s="363">
        <f t="shared" ref="N114:N141" si="35">IF(O114=0,0,+$B114/N$20)</f>
        <v>0</v>
      </c>
      <c r="O114" s="364">
        <f t="shared" ref="O114:O141" si="36">+SUM(D111:D114)</f>
        <v>0</v>
      </c>
      <c r="P114" s="363">
        <f t="shared" ref="P114:P141" si="37">IF(Q114=0,0,+$B114/P$20)</f>
        <v>0</v>
      </c>
      <c r="Q114" s="364">
        <f t="shared" ref="Q114:Q141" si="38">+SUM(D109:D114)</f>
        <v>0</v>
      </c>
      <c r="R114" s="363">
        <f t="shared" ref="R114:R141" si="39">IF(S114=0,0,+$B114/R$20)</f>
        <v>0</v>
      </c>
      <c r="S114" s="364">
        <f t="shared" ref="S114:S141" si="40">+SUM(D103:D114)</f>
        <v>0</v>
      </c>
      <c r="T114" s="307"/>
      <c r="U114" s="430">
        <f t="shared" ref="U114:U141" si="41">+H114+D114</f>
        <v>0</v>
      </c>
      <c r="V114" s="304">
        <f t="shared" ref="V114:V141" si="42">(+H114*$U$19)+(+F114*$U$19)</f>
        <v>0</v>
      </c>
      <c r="W114" s="431">
        <f t="shared" ref="W114:W141" si="43">+V114+F114</f>
        <v>0</v>
      </c>
      <c r="X114" s="432">
        <f t="shared" si="29"/>
        <v>0</v>
      </c>
    </row>
    <row r="115" spans="1:24" ht="15.75" hidden="1" x14ac:dyDescent="0.25">
      <c r="A115" s="305"/>
      <c r="B115" s="360">
        <v>94</v>
      </c>
      <c r="C115" s="365">
        <f t="shared" si="20"/>
        <v>0</v>
      </c>
      <c r="D115" s="361">
        <f t="shared" si="21"/>
        <v>0</v>
      </c>
      <c r="E115" s="407">
        <f t="shared" si="22"/>
        <v>0</v>
      </c>
      <c r="F115" s="361">
        <f t="shared" si="23"/>
        <v>0</v>
      </c>
      <c r="G115" s="362">
        <f t="shared" si="24"/>
        <v>0</v>
      </c>
      <c r="H115" s="428">
        <f t="shared" si="30"/>
        <v>0</v>
      </c>
      <c r="I115" s="433"/>
      <c r="J115" s="363">
        <f t="shared" si="31"/>
        <v>0</v>
      </c>
      <c r="K115" s="364">
        <f t="shared" si="32"/>
        <v>0</v>
      </c>
      <c r="L115" s="363">
        <f t="shared" si="33"/>
        <v>0</v>
      </c>
      <c r="M115" s="364">
        <f t="shared" si="34"/>
        <v>0</v>
      </c>
      <c r="N115" s="363">
        <f t="shared" si="35"/>
        <v>0</v>
      </c>
      <c r="O115" s="364">
        <f t="shared" si="36"/>
        <v>0</v>
      </c>
      <c r="P115" s="363">
        <f t="shared" si="37"/>
        <v>0</v>
      </c>
      <c r="Q115" s="364">
        <f t="shared" si="38"/>
        <v>0</v>
      </c>
      <c r="R115" s="363">
        <f t="shared" si="39"/>
        <v>0</v>
      </c>
      <c r="S115" s="364">
        <f t="shared" si="40"/>
        <v>0</v>
      </c>
      <c r="T115" s="307"/>
      <c r="U115" s="430">
        <f t="shared" si="41"/>
        <v>0</v>
      </c>
      <c r="V115" s="304">
        <f t="shared" si="42"/>
        <v>0</v>
      </c>
      <c r="W115" s="431">
        <f t="shared" si="43"/>
        <v>0</v>
      </c>
      <c r="X115" s="432">
        <f t="shared" si="29"/>
        <v>0</v>
      </c>
    </row>
    <row r="116" spans="1:24" ht="15.75" hidden="1" x14ac:dyDescent="0.25">
      <c r="A116" s="305"/>
      <c r="B116" s="360">
        <v>95</v>
      </c>
      <c r="C116" s="365">
        <f t="shared" si="20"/>
        <v>0</v>
      </c>
      <c r="D116" s="361">
        <f t="shared" si="21"/>
        <v>0</v>
      </c>
      <c r="E116" s="407">
        <f t="shared" si="22"/>
        <v>0</v>
      </c>
      <c r="F116" s="361">
        <f t="shared" si="23"/>
        <v>0</v>
      </c>
      <c r="G116" s="362">
        <f t="shared" si="24"/>
        <v>0</v>
      </c>
      <c r="H116" s="428">
        <f t="shared" si="30"/>
        <v>0</v>
      </c>
      <c r="I116" s="433"/>
      <c r="J116" s="363">
        <f t="shared" si="31"/>
        <v>0</v>
      </c>
      <c r="K116" s="364">
        <f t="shared" si="32"/>
        <v>0</v>
      </c>
      <c r="L116" s="363">
        <f t="shared" si="33"/>
        <v>0</v>
      </c>
      <c r="M116" s="364">
        <f t="shared" si="34"/>
        <v>0</v>
      </c>
      <c r="N116" s="363">
        <f t="shared" si="35"/>
        <v>0</v>
      </c>
      <c r="O116" s="364">
        <f t="shared" si="36"/>
        <v>0</v>
      </c>
      <c r="P116" s="363">
        <f t="shared" si="37"/>
        <v>0</v>
      </c>
      <c r="Q116" s="364">
        <f t="shared" si="38"/>
        <v>0</v>
      </c>
      <c r="R116" s="363">
        <f t="shared" si="39"/>
        <v>0</v>
      </c>
      <c r="S116" s="364">
        <f t="shared" si="40"/>
        <v>0</v>
      </c>
      <c r="T116" s="307"/>
      <c r="U116" s="430">
        <f t="shared" si="41"/>
        <v>0</v>
      </c>
      <c r="V116" s="304">
        <f t="shared" si="42"/>
        <v>0</v>
      </c>
      <c r="W116" s="431">
        <f t="shared" si="43"/>
        <v>0</v>
      </c>
      <c r="X116" s="432">
        <f t="shared" si="29"/>
        <v>0</v>
      </c>
    </row>
    <row r="117" spans="1:24" ht="16.5" hidden="1" thickBot="1" x14ac:dyDescent="0.3">
      <c r="A117" s="305"/>
      <c r="B117" s="360">
        <v>96</v>
      </c>
      <c r="C117" s="368">
        <f t="shared" si="20"/>
        <v>0</v>
      </c>
      <c r="D117" s="369">
        <f t="shared" si="21"/>
        <v>0</v>
      </c>
      <c r="E117" s="408">
        <f t="shared" si="22"/>
        <v>0</v>
      </c>
      <c r="F117" s="369">
        <f t="shared" si="23"/>
        <v>0</v>
      </c>
      <c r="G117" s="370">
        <f t="shared" si="24"/>
        <v>0</v>
      </c>
      <c r="H117" s="434">
        <f t="shared" si="30"/>
        <v>0</v>
      </c>
      <c r="I117" s="435"/>
      <c r="J117" s="371">
        <f t="shared" si="31"/>
        <v>0</v>
      </c>
      <c r="K117" s="372">
        <f t="shared" si="32"/>
        <v>0</v>
      </c>
      <c r="L117" s="371">
        <f t="shared" si="33"/>
        <v>0</v>
      </c>
      <c r="M117" s="372">
        <f t="shared" si="34"/>
        <v>0</v>
      </c>
      <c r="N117" s="371">
        <f t="shared" si="35"/>
        <v>0</v>
      </c>
      <c r="O117" s="372">
        <f t="shared" si="36"/>
        <v>0</v>
      </c>
      <c r="P117" s="371">
        <f t="shared" si="37"/>
        <v>0</v>
      </c>
      <c r="Q117" s="372">
        <f t="shared" si="38"/>
        <v>0</v>
      </c>
      <c r="R117" s="371">
        <f t="shared" si="39"/>
        <v>0</v>
      </c>
      <c r="S117" s="372">
        <f t="shared" si="40"/>
        <v>0</v>
      </c>
      <c r="T117" s="436"/>
      <c r="U117" s="437">
        <f t="shared" si="41"/>
        <v>0</v>
      </c>
      <c r="V117" s="438">
        <f t="shared" si="42"/>
        <v>0</v>
      </c>
      <c r="W117" s="439">
        <f t="shared" si="43"/>
        <v>0</v>
      </c>
      <c r="X117" s="440">
        <f t="shared" si="29"/>
        <v>0</v>
      </c>
    </row>
    <row r="118" spans="1:24" ht="15.75" hidden="1" x14ac:dyDescent="0.25">
      <c r="A118" s="305"/>
      <c r="B118" s="360">
        <v>97</v>
      </c>
      <c r="C118" s="441">
        <f t="shared" si="20"/>
        <v>0</v>
      </c>
      <c r="D118" s="415">
        <f t="shared" si="21"/>
        <v>0</v>
      </c>
      <c r="E118" s="442">
        <f t="shared" si="22"/>
        <v>0</v>
      </c>
      <c r="F118" s="415">
        <f t="shared" si="23"/>
        <v>0</v>
      </c>
      <c r="G118" s="418">
        <f t="shared" si="24"/>
        <v>0</v>
      </c>
      <c r="H118" s="443">
        <f t="shared" si="30"/>
        <v>0</v>
      </c>
      <c r="I118" s="447"/>
      <c r="J118" s="421">
        <f t="shared" si="31"/>
        <v>0</v>
      </c>
      <c r="K118" s="422">
        <f t="shared" si="32"/>
        <v>0</v>
      </c>
      <c r="L118" s="421">
        <f t="shared" si="33"/>
        <v>0</v>
      </c>
      <c r="M118" s="422">
        <f t="shared" si="34"/>
        <v>0</v>
      </c>
      <c r="N118" s="421">
        <f t="shared" si="35"/>
        <v>0</v>
      </c>
      <c r="O118" s="422">
        <f t="shared" si="36"/>
        <v>0</v>
      </c>
      <c r="P118" s="421">
        <f t="shared" si="37"/>
        <v>0</v>
      </c>
      <c r="Q118" s="422">
        <f t="shared" si="38"/>
        <v>0</v>
      </c>
      <c r="R118" s="421">
        <f t="shared" si="39"/>
        <v>0</v>
      </c>
      <c r="S118" s="422">
        <f t="shared" si="40"/>
        <v>0</v>
      </c>
      <c r="T118" s="423"/>
      <c r="U118" s="446">
        <f t="shared" si="41"/>
        <v>0</v>
      </c>
      <c r="V118" s="425">
        <f t="shared" si="42"/>
        <v>0</v>
      </c>
      <c r="W118" s="426">
        <f t="shared" si="43"/>
        <v>0</v>
      </c>
      <c r="X118" s="427">
        <f t="shared" si="29"/>
        <v>0</v>
      </c>
    </row>
    <row r="119" spans="1:24" ht="15.75" hidden="1" x14ac:dyDescent="0.25">
      <c r="A119" s="305"/>
      <c r="B119" s="360">
        <v>98</v>
      </c>
      <c r="C119" s="365">
        <f t="shared" si="20"/>
        <v>0</v>
      </c>
      <c r="D119" s="361">
        <f t="shared" si="21"/>
        <v>0</v>
      </c>
      <c r="E119" s="407">
        <f t="shared" si="22"/>
        <v>0</v>
      </c>
      <c r="F119" s="361">
        <f t="shared" si="23"/>
        <v>0</v>
      </c>
      <c r="G119" s="362">
        <f t="shared" si="24"/>
        <v>0</v>
      </c>
      <c r="H119" s="428">
        <f t="shared" si="30"/>
        <v>0</v>
      </c>
      <c r="I119" s="433"/>
      <c r="J119" s="363">
        <f t="shared" si="31"/>
        <v>0</v>
      </c>
      <c r="K119" s="364">
        <f t="shared" si="32"/>
        <v>0</v>
      </c>
      <c r="L119" s="363">
        <f t="shared" si="33"/>
        <v>0</v>
      </c>
      <c r="M119" s="364">
        <f t="shared" si="34"/>
        <v>0</v>
      </c>
      <c r="N119" s="363">
        <f t="shared" si="35"/>
        <v>0</v>
      </c>
      <c r="O119" s="364">
        <f t="shared" si="36"/>
        <v>0</v>
      </c>
      <c r="P119" s="363">
        <f t="shared" si="37"/>
        <v>0</v>
      </c>
      <c r="Q119" s="364">
        <f t="shared" si="38"/>
        <v>0</v>
      </c>
      <c r="R119" s="363">
        <f t="shared" si="39"/>
        <v>0</v>
      </c>
      <c r="S119" s="364">
        <f t="shared" si="40"/>
        <v>0</v>
      </c>
      <c r="T119" s="307"/>
      <c r="U119" s="430">
        <f t="shared" si="41"/>
        <v>0</v>
      </c>
      <c r="V119" s="304">
        <f t="shared" si="42"/>
        <v>0</v>
      </c>
      <c r="W119" s="431">
        <f t="shared" si="43"/>
        <v>0</v>
      </c>
      <c r="X119" s="432">
        <f t="shared" si="29"/>
        <v>0</v>
      </c>
    </row>
    <row r="120" spans="1:24" ht="15.75" hidden="1" x14ac:dyDescent="0.25">
      <c r="A120" s="305"/>
      <c r="B120" s="360">
        <v>99</v>
      </c>
      <c r="C120" s="365">
        <f t="shared" si="20"/>
        <v>0</v>
      </c>
      <c r="D120" s="361">
        <f t="shared" si="21"/>
        <v>0</v>
      </c>
      <c r="E120" s="407">
        <f t="shared" si="22"/>
        <v>0</v>
      </c>
      <c r="F120" s="361">
        <f t="shared" si="23"/>
        <v>0</v>
      </c>
      <c r="G120" s="362">
        <f t="shared" si="24"/>
        <v>0</v>
      </c>
      <c r="H120" s="428">
        <f t="shared" si="30"/>
        <v>0</v>
      </c>
      <c r="I120" s="433"/>
      <c r="J120" s="363">
        <f t="shared" si="31"/>
        <v>0</v>
      </c>
      <c r="K120" s="364">
        <f t="shared" si="32"/>
        <v>0</v>
      </c>
      <c r="L120" s="363">
        <f t="shared" si="33"/>
        <v>0</v>
      </c>
      <c r="M120" s="364">
        <f t="shared" si="34"/>
        <v>0</v>
      </c>
      <c r="N120" s="363">
        <f t="shared" si="35"/>
        <v>0</v>
      </c>
      <c r="O120" s="364">
        <f t="shared" si="36"/>
        <v>0</v>
      </c>
      <c r="P120" s="363">
        <f t="shared" si="37"/>
        <v>0</v>
      </c>
      <c r="Q120" s="364">
        <f t="shared" si="38"/>
        <v>0</v>
      </c>
      <c r="R120" s="363">
        <f t="shared" si="39"/>
        <v>0</v>
      </c>
      <c r="S120" s="364">
        <f t="shared" si="40"/>
        <v>0</v>
      </c>
      <c r="T120" s="307"/>
      <c r="U120" s="430">
        <f t="shared" si="41"/>
        <v>0</v>
      </c>
      <c r="V120" s="304">
        <f t="shared" si="42"/>
        <v>0</v>
      </c>
      <c r="W120" s="431">
        <f t="shared" si="43"/>
        <v>0</v>
      </c>
      <c r="X120" s="432">
        <f t="shared" si="29"/>
        <v>0</v>
      </c>
    </row>
    <row r="121" spans="1:24" ht="15.75" hidden="1" x14ac:dyDescent="0.25">
      <c r="A121" s="305"/>
      <c r="B121" s="360">
        <v>100</v>
      </c>
      <c r="C121" s="365">
        <f t="shared" si="20"/>
        <v>0</v>
      </c>
      <c r="D121" s="361">
        <f t="shared" si="21"/>
        <v>0</v>
      </c>
      <c r="E121" s="407">
        <f t="shared" si="22"/>
        <v>0</v>
      </c>
      <c r="F121" s="361">
        <f t="shared" si="23"/>
        <v>0</v>
      </c>
      <c r="G121" s="362">
        <f t="shared" si="24"/>
        <v>0</v>
      </c>
      <c r="H121" s="428">
        <f t="shared" si="30"/>
        <v>0</v>
      </c>
      <c r="I121" s="433"/>
      <c r="J121" s="363">
        <f t="shared" si="31"/>
        <v>0</v>
      </c>
      <c r="K121" s="364">
        <f t="shared" si="32"/>
        <v>0</v>
      </c>
      <c r="L121" s="363">
        <f t="shared" si="33"/>
        <v>0</v>
      </c>
      <c r="M121" s="364">
        <f t="shared" si="34"/>
        <v>0</v>
      </c>
      <c r="N121" s="363">
        <f t="shared" si="35"/>
        <v>0</v>
      </c>
      <c r="O121" s="364">
        <f t="shared" si="36"/>
        <v>0</v>
      </c>
      <c r="P121" s="363">
        <f t="shared" si="37"/>
        <v>0</v>
      </c>
      <c r="Q121" s="364">
        <f t="shared" si="38"/>
        <v>0</v>
      </c>
      <c r="R121" s="363">
        <f t="shared" si="39"/>
        <v>0</v>
      </c>
      <c r="S121" s="364">
        <f t="shared" si="40"/>
        <v>0</v>
      </c>
      <c r="T121" s="307"/>
      <c r="U121" s="430">
        <f t="shared" si="41"/>
        <v>0</v>
      </c>
      <c r="V121" s="304">
        <f t="shared" si="42"/>
        <v>0</v>
      </c>
      <c r="W121" s="431">
        <f t="shared" si="43"/>
        <v>0</v>
      </c>
      <c r="X121" s="432">
        <f t="shared" si="29"/>
        <v>0</v>
      </c>
    </row>
    <row r="122" spans="1:24" ht="15.75" hidden="1" x14ac:dyDescent="0.25">
      <c r="A122" s="305"/>
      <c r="B122" s="360">
        <v>101</v>
      </c>
      <c r="C122" s="365">
        <f t="shared" si="20"/>
        <v>0</v>
      </c>
      <c r="D122" s="361">
        <f t="shared" si="21"/>
        <v>0</v>
      </c>
      <c r="E122" s="407">
        <f t="shared" si="22"/>
        <v>0</v>
      </c>
      <c r="F122" s="361">
        <f t="shared" si="23"/>
        <v>0</v>
      </c>
      <c r="G122" s="362">
        <f t="shared" si="24"/>
        <v>0</v>
      </c>
      <c r="H122" s="428">
        <f t="shared" si="30"/>
        <v>0</v>
      </c>
      <c r="I122" s="433"/>
      <c r="J122" s="363">
        <f t="shared" si="31"/>
        <v>0</v>
      </c>
      <c r="K122" s="364">
        <f t="shared" si="32"/>
        <v>0</v>
      </c>
      <c r="L122" s="363">
        <f t="shared" si="33"/>
        <v>0</v>
      </c>
      <c r="M122" s="364">
        <f t="shared" si="34"/>
        <v>0</v>
      </c>
      <c r="N122" s="363">
        <f t="shared" si="35"/>
        <v>0</v>
      </c>
      <c r="O122" s="364">
        <f t="shared" si="36"/>
        <v>0</v>
      </c>
      <c r="P122" s="363">
        <f t="shared" si="37"/>
        <v>0</v>
      </c>
      <c r="Q122" s="364">
        <f t="shared" si="38"/>
        <v>0</v>
      </c>
      <c r="R122" s="363">
        <f t="shared" si="39"/>
        <v>0</v>
      </c>
      <c r="S122" s="364">
        <f t="shared" si="40"/>
        <v>0</v>
      </c>
      <c r="T122" s="307"/>
      <c r="U122" s="430">
        <f t="shared" si="41"/>
        <v>0</v>
      </c>
      <c r="V122" s="304">
        <f t="shared" si="42"/>
        <v>0</v>
      </c>
      <c r="W122" s="431">
        <f t="shared" si="43"/>
        <v>0</v>
      </c>
      <c r="X122" s="432">
        <f t="shared" si="29"/>
        <v>0</v>
      </c>
    </row>
    <row r="123" spans="1:24" ht="15.75" hidden="1" x14ac:dyDescent="0.25">
      <c r="A123" s="305"/>
      <c r="B123" s="360">
        <v>102</v>
      </c>
      <c r="C123" s="365">
        <f t="shared" si="20"/>
        <v>0</v>
      </c>
      <c r="D123" s="361">
        <f t="shared" si="21"/>
        <v>0</v>
      </c>
      <c r="E123" s="407">
        <f t="shared" si="22"/>
        <v>0</v>
      </c>
      <c r="F123" s="361">
        <f t="shared" si="23"/>
        <v>0</v>
      </c>
      <c r="G123" s="362">
        <f t="shared" si="24"/>
        <v>0</v>
      </c>
      <c r="H123" s="428">
        <f t="shared" si="30"/>
        <v>0</v>
      </c>
      <c r="I123" s="433"/>
      <c r="J123" s="363">
        <f t="shared" si="31"/>
        <v>0</v>
      </c>
      <c r="K123" s="364">
        <f t="shared" si="32"/>
        <v>0</v>
      </c>
      <c r="L123" s="363">
        <f t="shared" si="33"/>
        <v>0</v>
      </c>
      <c r="M123" s="364">
        <f t="shared" si="34"/>
        <v>0</v>
      </c>
      <c r="N123" s="363">
        <f t="shared" si="35"/>
        <v>0</v>
      </c>
      <c r="O123" s="364">
        <f t="shared" si="36"/>
        <v>0</v>
      </c>
      <c r="P123" s="363">
        <f t="shared" si="37"/>
        <v>0</v>
      </c>
      <c r="Q123" s="364">
        <f t="shared" si="38"/>
        <v>0</v>
      </c>
      <c r="R123" s="363">
        <f t="shared" si="39"/>
        <v>0</v>
      </c>
      <c r="S123" s="364">
        <f t="shared" si="40"/>
        <v>0</v>
      </c>
      <c r="T123" s="307"/>
      <c r="U123" s="430">
        <f t="shared" si="41"/>
        <v>0</v>
      </c>
      <c r="V123" s="304">
        <f t="shared" si="42"/>
        <v>0</v>
      </c>
      <c r="W123" s="431">
        <f t="shared" si="43"/>
        <v>0</v>
      </c>
      <c r="X123" s="432">
        <f t="shared" si="29"/>
        <v>0</v>
      </c>
    </row>
    <row r="124" spans="1:24" ht="15.75" hidden="1" x14ac:dyDescent="0.25">
      <c r="A124" s="305"/>
      <c r="B124" s="360">
        <v>103</v>
      </c>
      <c r="C124" s="365">
        <f t="shared" si="20"/>
        <v>0</v>
      </c>
      <c r="D124" s="361">
        <f t="shared" si="21"/>
        <v>0</v>
      </c>
      <c r="E124" s="407">
        <f t="shared" si="22"/>
        <v>0</v>
      </c>
      <c r="F124" s="361">
        <f t="shared" si="23"/>
        <v>0</v>
      </c>
      <c r="G124" s="362">
        <f t="shared" si="24"/>
        <v>0</v>
      </c>
      <c r="H124" s="428">
        <f t="shared" si="30"/>
        <v>0</v>
      </c>
      <c r="I124" s="433"/>
      <c r="J124" s="363">
        <f t="shared" si="31"/>
        <v>0</v>
      </c>
      <c r="K124" s="364">
        <f t="shared" si="32"/>
        <v>0</v>
      </c>
      <c r="L124" s="363">
        <f t="shared" si="33"/>
        <v>0</v>
      </c>
      <c r="M124" s="364">
        <f t="shared" si="34"/>
        <v>0</v>
      </c>
      <c r="N124" s="363">
        <f t="shared" si="35"/>
        <v>0</v>
      </c>
      <c r="O124" s="364">
        <f t="shared" si="36"/>
        <v>0</v>
      </c>
      <c r="P124" s="363">
        <f t="shared" si="37"/>
        <v>0</v>
      </c>
      <c r="Q124" s="364">
        <f t="shared" si="38"/>
        <v>0</v>
      </c>
      <c r="R124" s="363">
        <f t="shared" si="39"/>
        <v>0</v>
      </c>
      <c r="S124" s="364">
        <f t="shared" si="40"/>
        <v>0</v>
      </c>
      <c r="T124" s="307"/>
      <c r="U124" s="430">
        <f t="shared" si="41"/>
        <v>0</v>
      </c>
      <c r="V124" s="304">
        <f t="shared" si="42"/>
        <v>0</v>
      </c>
      <c r="W124" s="431">
        <f t="shared" si="43"/>
        <v>0</v>
      </c>
      <c r="X124" s="432">
        <f t="shared" si="29"/>
        <v>0</v>
      </c>
    </row>
    <row r="125" spans="1:24" ht="15.75" hidden="1" x14ac:dyDescent="0.25">
      <c r="A125" s="305"/>
      <c r="B125" s="360">
        <v>104</v>
      </c>
      <c r="C125" s="365">
        <f t="shared" si="20"/>
        <v>0</v>
      </c>
      <c r="D125" s="361">
        <f t="shared" si="21"/>
        <v>0</v>
      </c>
      <c r="E125" s="407">
        <f t="shared" si="22"/>
        <v>0</v>
      </c>
      <c r="F125" s="361">
        <f t="shared" si="23"/>
        <v>0</v>
      </c>
      <c r="G125" s="362">
        <f t="shared" si="24"/>
        <v>0</v>
      </c>
      <c r="H125" s="428">
        <f t="shared" si="30"/>
        <v>0</v>
      </c>
      <c r="I125" s="433"/>
      <c r="J125" s="363">
        <f t="shared" si="31"/>
        <v>0</v>
      </c>
      <c r="K125" s="364">
        <f t="shared" si="32"/>
        <v>0</v>
      </c>
      <c r="L125" s="363">
        <f t="shared" si="33"/>
        <v>0</v>
      </c>
      <c r="M125" s="364">
        <f t="shared" si="34"/>
        <v>0</v>
      </c>
      <c r="N125" s="363">
        <f t="shared" si="35"/>
        <v>0</v>
      </c>
      <c r="O125" s="364">
        <f t="shared" si="36"/>
        <v>0</v>
      </c>
      <c r="P125" s="363">
        <f t="shared" si="37"/>
        <v>0</v>
      </c>
      <c r="Q125" s="364">
        <f t="shared" si="38"/>
        <v>0</v>
      </c>
      <c r="R125" s="363">
        <f t="shared" si="39"/>
        <v>0</v>
      </c>
      <c r="S125" s="364">
        <f t="shared" si="40"/>
        <v>0</v>
      </c>
      <c r="T125" s="307"/>
      <c r="U125" s="430">
        <f t="shared" si="41"/>
        <v>0</v>
      </c>
      <c r="V125" s="304">
        <f t="shared" si="42"/>
        <v>0</v>
      </c>
      <c r="W125" s="431">
        <f t="shared" si="43"/>
        <v>0</v>
      </c>
      <c r="X125" s="432">
        <f t="shared" si="29"/>
        <v>0</v>
      </c>
    </row>
    <row r="126" spans="1:24" ht="15.75" hidden="1" x14ac:dyDescent="0.25">
      <c r="A126" s="305"/>
      <c r="B126" s="360">
        <v>105</v>
      </c>
      <c r="C126" s="365">
        <f t="shared" si="20"/>
        <v>0</v>
      </c>
      <c r="D126" s="361">
        <f t="shared" si="21"/>
        <v>0</v>
      </c>
      <c r="E126" s="407">
        <f t="shared" si="22"/>
        <v>0</v>
      </c>
      <c r="F126" s="361">
        <f t="shared" si="23"/>
        <v>0</v>
      </c>
      <c r="G126" s="362">
        <f t="shared" si="24"/>
        <v>0</v>
      </c>
      <c r="H126" s="428">
        <f t="shared" si="30"/>
        <v>0</v>
      </c>
      <c r="I126" s="433"/>
      <c r="J126" s="363">
        <f t="shared" si="31"/>
        <v>0</v>
      </c>
      <c r="K126" s="364">
        <f t="shared" si="32"/>
        <v>0</v>
      </c>
      <c r="L126" s="363">
        <f t="shared" si="33"/>
        <v>0</v>
      </c>
      <c r="M126" s="364">
        <f t="shared" si="34"/>
        <v>0</v>
      </c>
      <c r="N126" s="363">
        <f t="shared" si="35"/>
        <v>0</v>
      </c>
      <c r="O126" s="364">
        <f t="shared" si="36"/>
        <v>0</v>
      </c>
      <c r="P126" s="363">
        <f t="shared" si="37"/>
        <v>0</v>
      </c>
      <c r="Q126" s="364">
        <f t="shared" si="38"/>
        <v>0</v>
      </c>
      <c r="R126" s="363">
        <f t="shared" si="39"/>
        <v>0</v>
      </c>
      <c r="S126" s="364">
        <f t="shared" si="40"/>
        <v>0</v>
      </c>
      <c r="T126" s="307"/>
      <c r="U126" s="430">
        <f t="shared" si="41"/>
        <v>0</v>
      </c>
      <c r="V126" s="304">
        <f t="shared" si="42"/>
        <v>0</v>
      </c>
      <c r="W126" s="431">
        <f t="shared" si="43"/>
        <v>0</v>
      </c>
      <c r="X126" s="432">
        <f t="shared" si="29"/>
        <v>0</v>
      </c>
    </row>
    <row r="127" spans="1:24" ht="15.75" hidden="1" x14ac:dyDescent="0.25">
      <c r="A127" s="305"/>
      <c r="B127" s="360">
        <v>106</v>
      </c>
      <c r="C127" s="365">
        <f t="shared" si="20"/>
        <v>0</v>
      </c>
      <c r="D127" s="361">
        <f t="shared" si="21"/>
        <v>0</v>
      </c>
      <c r="E127" s="407">
        <f t="shared" si="22"/>
        <v>0</v>
      </c>
      <c r="F127" s="361">
        <f t="shared" si="23"/>
        <v>0</v>
      </c>
      <c r="G127" s="362">
        <f t="shared" si="24"/>
        <v>0</v>
      </c>
      <c r="H127" s="428">
        <f t="shared" si="30"/>
        <v>0</v>
      </c>
      <c r="I127" s="433"/>
      <c r="J127" s="363">
        <f t="shared" si="31"/>
        <v>0</v>
      </c>
      <c r="K127" s="364">
        <f t="shared" si="32"/>
        <v>0</v>
      </c>
      <c r="L127" s="363">
        <f t="shared" si="33"/>
        <v>0</v>
      </c>
      <c r="M127" s="364">
        <f t="shared" si="34"/>
        <v>0</v>
      </c>
      <c r="N127" s="363">
        <f t="shared" si="35"/>
        <v>0</v>
      </c>
      <c r="O127" s="364">
        <f t="shared" si="36"/>
        <v>0</v>
      </c>
      <c r="P127" s="363">
        <f t="shared" si="37"/>
        <v>0</v>
      </c>
      <c r="Q127" s="364">
        <f t="shared" si="38"/>
        <v>0</v>
      </c>
      <c r="R127" s="363">
        <f t="shared" si="39"/>
        <v>0</v>
      </c>
      <c r="S127" s="364">
        <f t="shared" si="40"/>
        <v>0</v>
      </c>
      <c r="T127" s="307"/>
      <c r="U127" s="430">
        <f t="shared" si="41"/>
        <v>0</v>
      </c>
      <c r="V127" s="304">
        <f t="shared" si="42"/>
        <v>0</v>
      </c>
      <c r="W127" s="431">
        <f t="shared" si="43"/>
        <v>0</v>
      </c>
      <c r="X127" s="432">
        <f t="shared" si="29"/>
        <v>0</v>
      </c>
    </row>
    <row r="128" spans="1:24" ht="15.75" hidden="1" x14ac:dyDescent="0.25">
      <c r="A128" s="305"/>
      <c r="B128" s="360">
        <v>107</v>
      </c>
      <c r="C128" s="365">
        <f t="shared" si="20"/>
        <v>0</v>
      </c>
      <c r="D128" s="361">
        <f t="shared" si="21"/>
        <v>0</v>
      </c>
      <c r="E128" s="407">
        <f t="shared" si="22"/>
        <v>0</v>
      </c>
      <c r="F128" s="361">
        <f t="shared" si="23"/>
        <v>0</v>
      </c>
      <c r="G128" s="362">
        <f t="shared" si="24"/>
        <v>0</v>
      </c>
      <c r="H128" s="428">
        <f t="shared" si="30"/>
        <v>0</v>
      </c>
      <c r="I128" s="433"/>
      <c r="J128" s="363">
        <f t="shared" si="31"/>
        <v>0</v>
      </c>
      <c r="K128" s="364">
        <f t="shared" si="32"/>
        <v>0</v>
      </c>
      <c r="L128" s="363">
        <f t="shared" si="33"/>
        <v>0</v>
      </c>
      <c r="M128" s="364">
        <f t="shared" si="34"/>
        <v>0</v>
      </c>
      <c r="N128" s="363">
        <f t="shared" si="35"/>
        <v>0</v>
      </c>
      <c r="O128" s="364">
        <f t="shared" si="36"/>
        <v>0</v>
      </c>
      <c r="P128" s="363">
        <f t="shared" si="37"/>
        <v>0</v>
      </c>
      <c r="Q128" s="364">
        <f t="shared" si="38"/>
        <v>0</v>
      </c>
      <c r="R128" s="363">
        <f t="shared" si="39"/>
        <v>0</v>
      </c>
      <c r="S128" s="364">
        <f t="shared" si="40"/>
        <v>0</v>
      </c>
      <c r="T128" s="307"/>
      <c r="U128" s="430">
        <f t="shared" si="41"/>
        <v>0</v>
      </c>
      <c r="V128" s="304">
        <f t="shared" si="42"/>
        <v>0</v>
      </c>
      <c r="W128" s="431">
        <f t="shared" si="43"/>
        <v>0</v>
      </c>
      <c r="X128" s="432">
        <f t="shared" si="29"/>
        <v>0</v>
      </c>
    </row>
    <row r="129" spans="1:24" ht="16.5" hidden="1" thickBot="1" x14ac:dyDescent="0.3">
      <c r="A129" s="305"/>
      <c r="B129" s="360">
        <v>108</v>
      </c>
      <c r="C129" s="368">
        <f t="shared" si="20"/>
        <v>0</v>
      </c>
      <c r="D129" s="369">
        <f t="shared" si="21"/>
        <v>0</v>
      </c>
      <c r="E129" s="408">
        <f t="shared" si="22"/>
        <v>0</v>
      </c>
      <c r="F129" s="369">
        <f t="shared" si="23"/>
        <v>0</v>
      </c>
      <c r="G129" s="370">
        <f t="shared" si="24"/>
        <v>0</v>
      </c>
      <c r="H129" s="434">
        <f t="shared" si="30"/>
        <v>0</v>
      </c>
      <c r="I129" s="435"/>
      <c r="J129" s="371">
        <f t="shared" si="31"/>
        <v>0</v>
      </c>
      <c r="K129" s="372">
        <f t="shared" si="32"/>
        <v>0</v>
      </c>
      <c r="L129" s="371">
        <f t="shared" si="33"/>
        <v>0</v>
      </c>
      <c r="M129" s="372">
        <f t="shared" si="34"/>
        <v>0</v>
      </c>
      <c r="N129" s="371">
        <f t="shared" si="35"/>
        <v>0</v>
      </c>
      <c r="O129" s="372">
        <f t="shared" si="36"/>
        <v>0</v>
      </c>
      <c r="P129" s="371">
        <f t="shared" si="37"/>
        <v>0</v>
      </c>
      <c r="Q129" s="372">
        <f t="shared" si="38"/>
        <v>0</v>
      </c>
      <c r="R129" s="371">
        <f t="shared" si="39"/>
        <v>0</v>
      </c>
      <c r="S129" s="372">
        <f t="shared" si="40"/>
        <v>0</v>
      </c>
      <c r="T129" s="436"/>
      <c r="U129" s="437">
        <f t="shared" si="41"/>
        <v>0</v>
      </c>
      <c r="V129" s="438">
        <f t="shared" si="42"/>
        <v>0</v>
      </c>
      <c r="W129" s="439">
        <f t="shared" si="43"/>
        <v>0</v>
      </c>
      <c r="X129" s="440">
        <f t="shared" si="29"/>
        <v>0</v>
      </c>
    </row>
    <row r="130" spans="1:24" ht="15.75" hidden="1" x14ac:dyDescent="0.25">
      <c r="A130" s="305"/>
      <c r="B130" s="360">
        <v>109</v>
      </c>
      <c r="C130" s="441">
        <f t="shared" si="20"/>
        <v>0</v>
      </c>
      <c r="D130" s="415">
        <f t="shared" si="21"/>
        <v>0</v>
      </c>
      <c r="E130" s="442">
        <f t="shared" si="22"/>
        <v>0</v>
      </c>
      <c r="F130" s="415">
        <f t="shared" si="23"/>
        <v>0</v>
      </c>
      <c r="G130" s="418">
        <f t="shared" si="24"/>
        <v>0</v>
      </c>
      <c r="H130" s="443">
        <f t="shared" si="30"/>
        <v>0</v>
      </c>
      <c r="I130" s="447"/>
      <c r="J130" s="421">
        <f t="shared" si="31"/>
        <v>0</v>
      </c>
      <c r="K130" s="422">
        <f t="shared" si="32"/>
        <v>0</v>
      </c>
      <c r="L130" s="421">
        <f t="shared" si="33"/>
        <v>0</v>
      </c>
      <c r="M130" s="422">
        <f t="shared" si="34"/>
        <v>0</v>
      </c>
      <c r="N130" s="421">
        <f t="shared" si="35"/>
        <v>0</v>
      </c>
      <c r="O130" s="422">
        <f t="shared" si="36"/>
        <v>0</v>
      </c>
      <c r="P130" s="421">
        <f t="shared" si="37"/>
        <v>0</v>
      </c>
      <c r="Q130" s="422">
        <f t="shared" si="38"/>
        <v>0</v>
      </c>
      <c r="R130" s="421">
        <f t="shared" si="39"/>
        <v>0</v>
      </c>
      <c r="S130" s="422">
        <f t="shared" si="40"/>
        <v>0</v>
      </c>
      <c r="T130" s="423"/>
      <c r="U130" s="446">
        <f t="shared" si="41"/>
        <v>0</v>
      </c>
      <c r="V130" s="425">
        <f t="shared" si="42"/>
        <v>0</v>
      </c>
      <c r="W130" s="426">
        <f t="shared" si="43"/>
        <v>0</v>
      </c>
      <c r="X130" s="427">
        <f t="shared" si="29"/>
        <v>0</v>
      </c>
    </row>
    <row r="131" spans="1:24" ht="15.75" hidden="1" x14ac:dyDescent="0.25">
      <c r="A131" s="305"/>
      <c r="B131" s="360">
        <v>110</v>
      </c>
      <c r="C131" s="365">
        <f t="shared" si="20"/>
        <v>0</v>
      </c>
      <c r="D131" s="361">
        <f t="shared" si="21"/>
        <v>0</v>
      </c>
      <c r="E131" s="407">
        <f t="shared" si="22"/>
        <v>0</v>
      </c>
      <c r="F131" s="361">
        <f t="shared" si="23"/>
        <v>0</v>
      </c>
      <c r="G131" s="362">
        <f t="shared" si="24"/>
        <v>0</v>
      </c>
      <c r="H131" s="428">
        <f t="shared" si="30"/>
        <v>0</v>
      </c>
      <c r="I131" s="433"/>
      <c r="J131" s="363">
        <f t="shared" si="31"/>
        <v>0</v>
      </c>
      <c r="K131" s="364">
        <f t="shared" si="32"/>
        <v>0</v>
      </c>
      <c r="L131" s="363">
        <f t="shared" si="33"/>
        <v>0</v>
      </c>
      <c r="M131" s="364">
        <f t="shared" si="34"/>
        <v>0</v>
      </c>
      <c r="N131" s="363">
        <f t="shared" si="35"/>
        <v>0</v>
      </c>
      <c r="O131" s="364">
        <f t="shared" si="36"/>
        <v>0</v>
      </c>
      <c r="P131" s="363">
        <f t="shared" si="37"/>
        <v>0</v>
      </c>
      <c r="Q131" s="364">
        <f t="shared" si="38"/>
        <v>0</v>
      </c>
      <c r="R131" s="363">
        <f t="shared" si="39"/>
        <v>0</v>
      </c>
      <c r="S131" s="364">
        <f t="shared" si="40"/>
        <v>0</v>
      </c>
      <c r="T131" s="307"/>
      <c r="U131" s="430">
        <f t="shared" si="41"/>
        <v>0</v>
      </c>
      <c r="V131" s="304">
        <f t="shared" si="42"/>
        <v>0</v>
      </c>
      <c r="W131" s="431">
        <f t="shared" si="43"/>
        <v>0</v>
      </c>
      <c r="X131" s="432">
        <f t="shared" si="29"/>
        <v>0</v>
      </c>
    </row>
    <row r="132" spans="1:24" ht="15.75" hidden="1" x14ac:dyDescent="0.25">
      <c r="A132" s="305"/>
      <c r="B132" s="360">
        <v>111</v>
      </c>
      <c r="C132" s="365">
        <f t="shared" si="20"/>
        <v>0</v>
      </c>
      <c r="D132" s="361">
        <f t="shared" si="21"/>
        <v>0</v>
      </c>
      <c r="E132" s="407">
        <f t="shared" si="22"/>
        <v>0</v>
      </c>
      <c r="F132" s="361">
        <f t="shared" si="23"/>
        <v>0</v>
      </c>
      <c r="G132" s="362">
        <f t="shared" si="24"/>
        <v>0</v>
      </c>
      <c r="H132" s="428">
        <f t="shared" si="30"/>
        <v>0</v>
      </c>
      <c r="I132" s="433"/>
      <c r="J132" s="363">
        <f t="shared" si="31"/>
        <v>0</v>
      </c>
      <c r="K132" s="364">
        <f t="shared" si="32"/>
        <v>0</v>
      </c>
      <c r="L132" s="363">
        <f t="shared" si="33"/>
        <v>0</v>
      </c>
      <c r="M132" s="364">
        <f t="shared" si="34"/>
        <v>0</v>
      </c>
      <c r="N132" s="363">
        <f t="shared" si="35"/>
        <v>0</v>
      </c>
      <c r="O132" s="364">
        <f t="shared" si="36"/>
        <v>0</v>
      </c>
      <c r="P132" s="363">
        <f t="shared" si="37"/>
        <v>0</v>
      </c>
      <c r="Q132" s="364">
        <f t="shared" si="38"/>
        <v>0</v>
      </c>
      <c r="R132" s="363">
        <f t="shared" si="39"/>
        <v>0</v>
      </c>
      <c r="S132" s="364">
        <f t="shared" si="40"/>
        <v>0</v>
      </c>
      <c r="T132" s="307"/>
      <c r="U132" s="430">
        <f t="shared" si="41"/>
        <v>0</v>
      </c>
      <c r="V132" s="304">
        <f t="shared" si="42"/>
        <v>0</v>
      </c>
      <c r="W132" s="431">
        <f t="shared" si="43"/>
        <v>0</v>
      </c>
      <c r="X132" s="432">
        <f t="shared" si="29"/>
        <v>0</v>
      </c>
    </row>
    <row r="133" spans="1:24" ht="15.75" hidden="1" x14ac:dyDescent="0.25">
      <c r="A133" s="305"/>
      <c r="B133" s="360">
        <v>112</v>
      </c>
      <c r="C133" s="365">
        <f t="shared" si="20"/>
        <v>0</v>
      </c>
      <c r="D133" s="361">
        <f t="shared" si="21"/>
        <v>0</v>
      </c>
      <c r="E133" s="407">
        <f t="shared" si="22"/>
        <v>0</v>
      </c>
      <c r="F133" s="361">
        <f t="shared" si="23"/>
        <v>0</v>
      </c>
      <c r="G133" s="362">
        <f t="shared" si="24"/>
        <v>0</v>
      </c>
      <c r="H133" s="428">
        <f t="shared" si="30"/>
        <v>0</v>
      </c>
      <c r="I133" s="433"/>
      <c r="J133" s="363">
        <f t="shared" si="31"/>
        <v>0</v>
      </c>
      <c r="K133" s="364">
        <f t="shared" si="32"/>
        <v>0</v>
      </c>
      <c r="L133" s="363">
        <f t="shared" si="33"/>
        <v>0</v>
      </c>
      <c r="M133" s="364">
        <f t="shared" si="34"/>
        <v>0</v>
      </c>
      <c r="N133" s="363">
        <f t="shared" si="35"/>
        <v>0</v>
      </c>
      <c r="O133" s="364">
        <f t="shared" si="36"/>
        <v>0</v>
      </c>
      <c r="P133" s="363">
        <f t="shared" si="37"/>
        <v>0</v>
      </c>
      <c r="Q133" s="364">
        <f t="shared" si="38"/>
        <v>0</v>
      </c>
      <c r="R133" s="363">
        <f t="shared" si="39"/>
        <v>0</v>
      </c>
      <c r="S133" s="364">
        <f t="shared" si="40"/>
        <v>0</v>
      </c>
      <c r="T133" s="307"/>
      <c r="U133" s="430">
        <f t="shared" si="41"/>
        <v>0</v>
      </c>
      <c r="V133" s="304">
        <f t="shared" si="42"/>
        <v>0</v>
      </c>
      <c r="W133" s="431">
        <f t="shared" si="43"/>
        <v>0</v>
      </c>
      <c r="X133" s="432">
        <f t="shared" si="29"/>
        <v>0</v>
      </c>
    </row>
    <row r="134" spans="1:24" ht="15.75" hidden="1" x14ac:dyDescent="0.25">
      <c r="A134" s="305"/>
      <c r="B134" s="360">
        <v>113</v>
      </c>
      <c r="C134" s="365">
        <f t="shared" si="20"/>
        <v>0</v>
      </c>
      <c r="D134" s="361">
        <f t="shared" si="21"/>
        <v>0</v>
      </c>
      <c r="E134" s="407">
        <f t="shared" si="22"/>
        <v>0</v>
      </c>
      <c r="F134" s="361">
        <f t="shared" si="23"/>
        <v>0</v>
      </c>
      <c r="G134" s="362">
        <f t="shared" si="24"/>
        <v>0</v>
      </c>
      <c r="H134" s="428">
        <f t="shared" si="30"/>
        <v>0</v>
      </c>
      <c r="I134" s="433"/>
      <c r="J134" s="363">
        <f t="shared" si="31"/>
        <v>0</v>
      </c>
      <c r="K134" s="364">
        <f t="shared" si="32"/>
        <v>0</v>
      </c>
      <c r="L134" s="363">
        <f t="shared" si="33"/>
        <v>0</v>
      </c>
      <c r="M134" s="364">
        <f t="shared" si="34"/>
        <v>0</v>
      </c>
      <c r="N134" s="363">
        <f t="shared" si="35"/>
        <v>0</v>
      </c>
      <c r="O134" s="364">
        <f t="shared" si="36"/>
        <v>0</v>
      </c>
      <c r="P134" s="363">
        <f t="shared" si="37"/>
        <v>0</v>
      </c>
      <c r="Q134" s="364">
        <f t="shared" si="38"/>
        <v>0</v>
      </c>
      <c r="R134" s="363">
        <f t="shared" si="39"/>
        <v>0</v>
      </c>
      <c r="S134" s="364">
        <f t="shared" si="40"/>
        <v>0</v>
      </c>
      <c r="T134" s="307"/>
      <c r="U134" s="430">
        <f t="shared" si="41"/>
        <v>0</v>
      </c>
      <c r="V134" s="304">
        <f t="shared" si="42"/>
        <v>0</v>
      </c>
      <c r="W134" s="431">
        <f t="shared" si="43"/>
        <v>0</v>
      </c>
      <c r="X134" s="432">
        <f t="shared" si="29"/>
        <v>0</v>
      </c>
    </row>
    <row r="135" spans="1:24" ht="15.75" hidden="1" x14ac:dyDescent="0.25">
      <c r="A135" s="305"/>
      <c r="B135" s="360">
        <v>114</v>
      </c>
      <c r="C135" s="365">
        <f t="shared" si="20"/>
        <v>0</v>
      </c>
      <c r="D135" s="361">
        <f t="shared" si="21"/>
        <v>0</v>
      </c>
      <c r="E135" s="407">
        <f t="shared" si="22"/>
        <v>0</v>
      </c>
      <c r="F135" s="361">
        <f t="shared" si="23"/>
        <v>0</v>
      </c>
      <c r="G135" s="362">
        <f t="shared" si="24"/>
        <v>0</v>
      </c>
      <c r="H135" s="428">
        <f t="shared" si="30"/>
        <v>0</v>
      </c>
      <c r="I135" s="433"/>
      <c r="J135" s="363">
        <f t="shared" si="31"/>
        <v>0</v>
      </c>
      <c r="K135" s="364">
        <f t="shared" si="32"/>
        <v>0</v>
      </c>
      <c r="L135" s="363">
        <f t="shared" si="33"/>
        <v>0</v>
      </c>
      <c r="M135" s="364">
        <f t="shared" si="34"/>
        <v>0</v>
      </c>
      <c r="N135" s="363">
        <f t="shared" si="35"/>
        <v>0</v>
      </c>
      <c r="O135" s="364">
        <f t="shared" si="36"/>
        <v>0</v>
      </c>
      <c r="P135" s="363">
        <f t="shared" si="37"/>
        <v>0</v>
      </c>
      <c r="Q135" s="364">
        <f t="shared" si="38"/>
        <v>0</v>
      </c>
      <c r="R135" s="363">
        <f t="shared" si="39"/>
        <v>0</v>
      </c>
      <c r="S135" s="364">
        <f t="shared" si="40"/>
        <v>0</v>
      </c>
      <c r="T135" s="307"/>
      <c r="U135" s="430">
        <f t="shared" si="41"/>
        <v>0</v>
      </c>
      <c r="V135" s="304">
        <f t="shared" si="42"/>
        <v>0</v>
      </c>
      <c r="W135" s="431">
        <f t="shared" si="43"/>
        <v>0</v>
      </c>
      <c r="X135" s="432">
        <f t="shared" si="29"/>
        <v>0</v>
      </c>
    </row>
    <row r="136" spans="1:24" ht="15.75" hidden="1" x14ac:dyDescent="0.25">
      <c r="A136" s="305"/>
      <c r="B136" s="360">
        <v>115</v>
      </c>
      <c r="C136" s="365">
        <f t="shared" si="20"/>
        <v>0</v>
      </c>
      <c r="D136" s="361">
        <f t="shared" si="21"/>
        <v>0</v>
      </c>
      <c r="E136" s="407">
        <f t="shared" si="22"/>
        <v>0</v>
      </c>
      <c r="F136" s="361">
        <f t="shared" si="23"/>
        <v>0</v>
      </c>
      <c r="G136" s="362">
        <f t="shared" si="24"/>
        <v>0</v>
      </c>
      <c r="H136" s="428">
        <f t="shared" si="30"/>
        <v>0</v>
      </c>
      <c r="I136" s="433"/>
      <c r="J136" s="363">
        <f t="shared" si="31"/>
        <v>0</v>
      </c>
      <c r="K136" s="364">
        <f t="shared" si="32"/>
        <v>0</v>
      </c>
      <c r="L136" s="363">
        <f t="shared" si="33"/>
        <v>0</v>
      </c>
      <c r="M136" s="364">
        <f t="shared" si="34"/>
        <v>0</v>
      </c>
      <c r="N136" s="363">
        <f t="shared" si="35"/>
        <v>0</v>
      </c>
      <c r="O136" s="364">
        <f t="shared" si="36"/>
        <v>0</v>
      </c>
      <c r="P136" s="363">
        <f t="shared" si="37"/>
        <v>0</v>
      </c>
      <c r="Q136" s="364">
        <f t="shared" si="38"/>
        <v>0</v>
      </c>
      <c r="R136" s="363">
        <f t="shared" si="39"/>
        <v>0</v>
      </c>
      <c r="S136" s="364">
        <f t="shared" si="40"/>
        <v>0</v>
      </c>
      <c r="T136" s="307"/>
      <c r="U136" s="430">
        <f t="shared" si="41"/>
        <v>0</v>
      </c>
      <c r="V136" s="304">
        <f t="shared" si="42"/>
        <v>0</v>
      </c>
      <c r="W136" s="431">
        <f t="shared" si="43"/>
        <v>0</v>
      </c>
      <c r="X136" s="432">
        <f t="shared" si="29"/>
        <v>0</v>
      </c>
    </row>
    <row r="137" spans="1:24" ht="15.75" hidden="1" x14ac:dyDescent="0.25">
      <c r="A137" s="305"/>
      <c r="B137" s="360">
        <v>116</v>
      </c>
      <c r="C137" s="365">
        <f t="shared" si="20"/>
        <v>0</v>
      </c>
      <c r="D137" s="361">
        <f t="shared" si="21"/>
        <v>0</v>
      </c>
      <c r="E137" s="407">
        <f t="shared" si="22"/>
        <v>0</v>
      </c>
      <c r="F137" s="361">
        <f t="shared" si="23"/>
        <v>0</v>
      </c>
      <c r="G137" s="362">
        <f t="shared" si="24"/>
        <v>0</v>
      </c>
      <c r="H137" s="428">
        <f t="shared" si="30"/>
        <v>0</v>
      </c>
      <c r="I137" s="433"/>
      <c r="J137" s="363">
        <f t="shared" si="31"/>
        <v>0</v>
      </c>
      <c r="K137" s="364">
        <f t="shared" si="32"/>
        <v>0</v>
      </c>
      <c r="L137" s="363">
        <f t="shared" si="33"/>
        <v>0</v>
      </c>
      <c r="M137" s="364">
        <f t="shared" si="34"/>
        <v>0</v>
      </c>
      <c r="N137" s="363">
        <f t="shared" si="35"/>
        <v>0</v>
      </c>
      <c r="O137" s="364">
        <f t="shared" si="36"/>
        <v>0</v>
      </c>
      <c r="P137" s="363">
        <f t="shared" si="37"/>
        <v>0</v>
      </c>
      <c r="Q137" s="364">
        <f t="shared" si="38"/>
        <v>0</v>
      </c>
      <c r="R137" s="363">
        <f t="shared" si="39"/>
        <v>0</v>
      </c>
      <c r="S137" s="364">
        <f t="shared" si="40"/>
        <v>0</v>
      </c>
      <c r="T137" s="307"/>
      <c r="U137" s="430">
        <f t="shared" si="41"/>
        <v>0</v>
      </c>
      <c r="V137" s="304">
        <f t="shared" si="42"/>
        <v>0</v>
      </c>
      <c r="W137" s="431">
        <f t="shared" si="43"/>
        <v>0</v>
      </c>
      <c r="X137" s="432">
        <f t="shared" si="29"/>
        <v>0</v>
      </c>
    </row>
    <row r="138" spans="1:24" ht="15.75" hidden="1" x14ac:dyDescent="0.25">
      <c r="A138" s="305"/>
      <c r="B138" s="360">
        <v>117</v>
      </c>
      <c r="C138" s="365">
        <f t="shared" si="20"/>
        <v>0</v>
      </c>
      <c r="D138" s="361">
        <f t="shared" si="21"/>
        <v>0</v>
      </c>
      <c r="E138" s="407">
        <f t="shared" si="22"/>
        <v>0</v>
      </c>
      <c r="F138" s="361">
        <f t="shared" si="23"/>
        <v>0</v>
      </c>
      <c r="G138" s="362">
        <f t="shared" si="24"/>
        <v>0</v>
      </c>
      <c r="H138" s="428">
        <f t="shared" si="30"/>
        <v>0</v>
      </c>
      <c r="I138" s="433"/>
      <c r="J138" s="363">
        <f t="shared" si="31"/>
        <v>0</v>
      </c>
      <c r="K138" s="364">
        <f t="shared" si="32"/>
        <v>0</v>
      </c>
      <c r="L138" s="363">
        <f t="shared" si="33"/>
        <v>0</v>
      </c>
      <c r="M138" s="364">
        <f t="shared" si="34"/>
        <v>0</v>
      </c>
      <c r="N138" s="363">
        <f t="shared" si="35"/>
        <v>0</v>
      </c>
      <c r="O138" s="364">
        <f t="shared" si="36"/>
        <v>0</v>
      </c>
      <c r="P138" s="363">
        <f t="shared" si="37"/>
        <v>0</v>
      </c>
      <c r="Q138" s="364">
        <f t="shared" si="38"/>
        <v>0</v>
      </c>
      <c r="R138" s="363">
        <f t="shared" si="39"/>
        <v>0</v>
      </c>
      <c r="S138" s="364">
        <f t="shared" si="40"/>
        <v>0</v>
      </c>
      <c r="T138" s="307"/>
      <c r="U138" s="430">
        <f t="shared" si="41"/>
        <v>0</v>
      </c>
      <c r="V138" s="304">
        <f t="shared" si="42"/>
        <v>0</v>
      </c>
      <c r="W138" s="431">
        <f t="shared" si="43"/>
        <v>0</v>
      </c>
      <c r="X138" s="432">
        <f t="shared" si="29"/>
        <v>0</v>
      </c>
    </row>
    <row r="139" spans="1:24" ht="15.75" hidden="1" x14ac:dyDescent="0.25">
      <c r="A139" s="305"/>
      <c r="B139" s="360">
        <v>118</v>
      </c>
      <c r="C139" s="365">
        <f t="shared" si="20"/>
        <v>0</v>
      </c>
      <c r="D139" s="361">
        <f t="shared" si="21"/>
        <v>0</v>
      </c>
      <c r="E139" s="407">
        <f t="shared" si="22"/>
        <v>0</v>
      </c>
      <c r="F139" s="361">
        <f t="shared" si="23"/>
        <v>0</v>
      </c>
      <c r="G139" s="362">
        <f t="shared" si="24"/>
        <v>0</v>
      </c>
      <c r="H139" s="428">
        <f t="shared" si="30"/>
        <v>0</v>
      </c>
      <c r="I139" s="433"/>
      <c r="J139" s="363">
        <f t="shared" si="31"/>
        <v>0</v>
      </c>
      <c r="K139" s="364">
        <f t="shared" si="32"/>
        <v>0</v>
      </c>
      <c r="L139" s="363">
        <f t="shared" si="33"/>
        <v>0</v>
      </c>
      <c r="M139" s="364">
        <f t="shared" si="34"/>
        <v>0</v>
      </c>
      <c r="N139" s="363">
        <f t="shared" si="35"/>
        <v>0</v>
      </c>
      <c r="O139" s="364">
        <f t="shared" si="36"/>
        <v>0</v>
      </c>
      <c r="P139" s="363">
        <f t="shared" si="37"/>
        <v>0</v>
      </c>
      <c r="Q139" s="364">
        <f t="shared" si="38"/>
        <v>0</v>
      </c>
      <c r="R139" s="363">
        <f t="shared" si="39"/>
        <v>0</v>
      </c>
      <c r="S139" s="364">
        <f t="shared" si="40"/>
        <v>0</v>
      </c>
      <c r="T139" s="307"/>
      <c r="U139" s="430">
        <f t="shared" si="41"/>
        <v>0</v>
      </c>
      <c r="V139" s="304">
        <f t="shared" si="42"/>
        <v>0</v>
      </c>
      <c r="W139" s="431">
        <f t="shared" si="43"/>
        <v>0</v>
      </c>
      <c r="X139" s="432">
        <f t="shared" si="29"/>
        <v>0</v>
      </c>
    </row>
    <row r="140" spans="1:24" ht="15.75" hidden="1" x14ac:dyDescent="0.25">
      <c r="A140" s="305"/>
      <c r="B140" s="360">
        <v>119</v>
      </c>
      <c r="C140" s="365">
        <f t="shared" si="20"/>
        <v>0</v>
      </c>
      <c r="D140" s="361">
        <f t="shared" si="21"/>
        <v>0</v>
      </c>
      <c r="E140" s="407">
        <f t="shared" si="22"/>
        <v>0</v>
      </c>
      <c r="F140" s="361">
        <f t="shared" si="23"/>
        <v>0</v>
      </c>
      <c r="G140" s="362">
        <f t="shared" si="24"/>
        <v>0</v>
      </c>
      <c r="H140" s="428">
        <f t="shared" si="30"/>
        <v>0</v>
      </c>
      <c r="I140" s="433"/>
      <c r="J140" s="363">
        <f t="shared" si="31"/>
        <v>0</v>
      </c>
      <c r="K140" s="364">
        <f t="shared" si="32"/>
        <v>0</v>
      </c>
      <c r="L140" s="363">
        <f t="shared" si="33"/>
        <v>0</v>
      </c>
      <c r="M140" s="364">
        <f t="shared" si="34"/>
        <v>0</v>
      </c>
      <c r="N140" s="363">
        <f t="shared" si="35"/>
        <v>0</v>
      </c>
      <c r="O140" s="364">
        <f t="shared" si="36"/>
        <v>0</v>
      </c>
      <c r="P140" s="363">
        <f t="shared" si="37"/>
        <v>0</v>
      </c>
      <c r="Q140" s="364">
        <f t="shared" si="38"/>
        <v>0</v>
      </c>
      <c r="R140" s="363">
        <f t="shared" si="39"/>
        <v>0</v>
      </c>
      <c r="S140" s="364">
        <f t="shared" si="40"/>
        <v>0</v>
      </c>
      <c r="T140" s="307"/>
      <c r="U140" s="430">
        <f t="shared" si="41"/>
        <v>0</v>
      </c>
      <c r="V140" s="304">
        <f t="shared" si="42"/>
        <v>0</v>
      </c>
      <c r="W140" s="431">
        <f t="shared" si="43"/>
        <v>0</v>
      </c>
      <c r="X140" s="432">
        <f t="shared" si="29"/>
        <v>0</v>
      </c>
    </row>
    <row r="141" spans="1:24" ht="16.5" hidden="1" thickBot="1" x14ac:dyDescent="0.3">
      <c r="A141" s="305"/>
      <c r="B141" s="360">
        <v>120</v>
      </c>
      <c r="C141" s="368">
        <f t="shared" si="20"/>
        <v>0</v>
      </c>
      <c r="D141" s="369">
        <f t="shared" si="21"/>
        <v>0</v>
      </c>
      <c r="E141" s="408">
        <f t="shared" si="22"/>
        <v>0</v>
      </c>
      <c r="F141" s="369">
        <f t="shared" si="23"/>
        <v>0</v>
      </c>
      <c r="G141" s="370">
        <f t="shared" si="24"/>
        <v>0</v>
      </c>
      <c r="H141" s="434">
        <f t="shared" si="30"/>
        <v>0</v>
      </c>
      <c r="I141" s="435"/>
      <c r="J141" s="371">
        <f t="shared" si="31"/>
        <v>0</v>
      </c>
      <c r="K141" s="372">
        <f t="shared" si="32"/>
        <v>0</v>
      </c>
      <c r="L141" s="371">
        <f t="shared" si="33"/>
        <v>0</v>
      </c>
      <c r="M141" s="372">
        <f t="shared" si="34"/>
        <v>0</v>
      </c>
      <c r="N141" s="371">
        <f t="shared" si="35"/>
        <v>0</v>
      </c>
      <c r="O141" s="372">
        <f t="shared" si="36"/>
        <v>0</v>
      </c>
      <c r="P141" s="371">
        <f t="shared" si="37"/>
        <v>0</v>
      </c>
      <c r="Q141" s="372">
        <f t="shared" si="38"/>
        <v>0</v>
      </c>
      <c r="R141" s="371">
        <f t="shared" si="39"/>
        <v>0</v>
      </c>
      <c r="S141" s="372">
        <f t="shared" si="40"/>
        <v>0</v>
      </c>
      <c r="T141" s="436"/>
      <c r="U141" s="437">
        <f t="shared" si="41"/>
        <v>0</v>
      </c>
      <c r="V141" s="438">
        <f t="shared" si="42"/>
        <v>0</v>
      </c>
      <c r="W141" s="439">
        <f t="shared" si="43"/>
        <v>0</v>
      </c>
      <c r="X141" s="440">
        <f t="shared" si="29"/>
        <v>0</v>
      </c>
    </row>
    <row r="142" spans="1:24" ht="15.75" x14ac:dyDescent="0.25">
      <c r="A142" s="305"/>
      <c r="B142" s="305"/>
      <c r="C142" s="373"/>
      <c r="D142" s="373"/>
      <c r="E142" s="373"/>
      <c r="F142" s="373"/>
      <c r="G142" s="373"/>
      <c r="H142" s="321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V142" s="304"/>
      <c r="W142" s="304"/>
    </row>
    <row r="143" spans="1:24" ht="15.75" x14ac:dyDescent="0.25">
      <c r="A143" s="307"/>
      <c r="B143" s="307"/>
      <c r="C143" s="374"/>
      <c r="D143" s="374"/>
      <c r="E143" s="374"/>
      <c r="F143" s="374"/>
      <c r="G143" s="374"/>
      <c r="H143" s="307"/>
      <c r="I143" s="307"/>
      <c r="J143" s="307"/>
      <c r="K143" s="375"/>
      <c r="L143" s="307"/>
      <c r="M143" s="307"/>
      <c r="N143" s="307"/>
      <c r="O143" s="307"/>
      <c r="P143" s="307"/>
      <c r="Q143" s="307"/>
      <c r="R143" s="307"/>
      <c r="S143" s="307"/>
      <c r="T143" s="307"/>
      <c r="V143" s="304"/>
      <c r="W143" s="304"/>
    </row>
    <row r="144" spans="1:24" ht="15.75" x14ac:dyDescent="0.25">
      <c r="A144" s="307"/>
      <c r="B144" s="307"/>
      <c r="C144" s="374"/>
      <c r="D144" s="374"/>
      <c r="E144" s="374"/>
      <c r="F144" s="374"/>
      <c r="G144" s="374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V144" s="304"/>
      <c r="W144" s="304"/>
    </row>
  </sheetData>
  <mergeCells count="3">
    <mergeCell ref="D14:G14"/>
    <mergeCell ref="D15:G15"/>
    <mergeCell ref="B6:F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3"/>
  <sheetViews>
    <sheetView topLeftCell="A16" workbookViewId="0">
      <selection activeCell="B43" sqref="B43"/>
    </sheetView>
  </sheetViews>
  <sheetFormatPr baseColWidth="10" defaultRowHeight="15" x14ac:dyDescent="0.25"/>
  <cols>
    <col min="1" max="1" width="36.85546875" customWidth="1"/>
  </cols>
  <sheetData>
    <row r="1" spans="1:9" ht="15.75" thickBot="1" x14ac:dyDescent="0.3">
      <c r="A1" s="696" t="s">
        <v>356</v>
      </c>
      <c r="B1" s="697"/>
      <c r="C1" s="697"/>
      <c r="D1" s="697"/>
      <c r="E1" s="697"/>
      <c r="F1" s="697"/>
      <c r="G1" s="697"/>
      <c r="H1" s="697"/>
      <c r="I1" s="698"/>
    </row>
    <row r="2" spans="1:9" ht="44.25" customHeight="1" thickBot="1" x14ac:dyDescent="0.3">
      <c r="A2" s="696" t="s">
        <v>357</v>
      </c>
      <c r="B2" s="697"/>
      <c r="C2" s="697"/>
      <c r="D2" s="697"/>
      <c r="E2" s="697"/>
      <c r="F2" s="697"/>
      <c r="G2" s="697"/>
      <c r="H2" s="697"/>
      <c r="I2" s="698"/>
    </row>
    <row r="3" spans="1:9" ht="15.75" thickBot="1" x14ac:dyDescent="0.3">
      <c r="A3" s="380" t="s">
        <v>338</v>
      </c>
      <c r="B3" s="381">
        <v>0</v>
      </c>
      <c r="C3" s="381" t="s">
        <v>225</v>
      </c>
      <c r="D3" s="381" t="s">
        <v>226</v>
      </c>
      <c r="E3" s="381" t="s">
        <v>227</v>
      </c>
      <c r="F3" s="381" t="s">
        <v>228</v>
      </c>
      <c r="G3" s="381" t="s">
        <v>229</v>
      </c>
      <c r="H3" s="381" t="s">
        <v>230</v>
      </c>
      <c r="I3" s="382" t="s">
        <v>231</v>
      </c>
    </row>
    <row r="4" spans="1:9" ht="29.25" customHeight="1" thickBot="1" x14ac:dyDescent="0.3">
      <c r="A4" s="383" t="s">
        <v>339</v>
      </c>
      <c r="B4" s="699" t="s">
        <v>358</v>
      </c>
      <c r="C4" s="699"/>
      <c r="D4" s="699"/>
      <c r="E4" s="699"/>
      <c r="F4" s="699"/>
      <c r="G4" s="699"/>
      <c r="H4" s="699"/>
      <c r="I4" s="700"/>
    </row>
    <row r="5" spans="1:9" x14ac:dyDescent="0.25">
      <c r="A5" s="384" t="s">
        <v>359</v>
      </c>
      <c r="B5" s="385"/>
      <c r="C5" s="385"/>
      <c r="D5" s="385"/>
      <c r="E5" s="385"/>
      <c r="F5" s="385"/>
      <c r="G5" s="385"/>
      <c r="H5" s="385"/>
      <c r="I5" s="386"/>
    </row>
    <row r="6" spans="1:9" x14ac:dyDescent="0.25">
      <c r="A6" s="384" t="s">
        <v>360</v>
      </c>
      <c r="B6" s="385"/>
      <c r="C6" s="385"/>
      <c r="D6" s="385"/>
      <c r="E6" s="385"/>
      <c r="F6" s="385"/>
      <c r="G6" s="385"/>
      <c r="H6" s="385"/>
      <c r="I6" s="386"/>
    </row>
    <row r="7" spans="1:9" x14ac:dyDescent="0.25">
      <c r="A7" s="384" t="s">
        <v>361</v>
      </c>
      <c r="B7" s="385"/>
      <c r="C7" s="385"/>
      <c r="D7" s="385"/>
      <c r="E7" s="385"/>
      <c r="F7" s="385"/>
      <c r="G7" s="385"/>
      <c r="H7" s="385"/>
      <c r="I7" s="386"/>
    </row>
    <row r="8" spans="1:9" ht="15.75" thickBot="1" x14ac:dyDescent="0.3">
      <c r="A8" s="387" t="s">
        <v>362</v>
      </c>
      <c r="B8" s="388">
        <f>SUM(B5:B7)</f>
        <v>0</v>
      </c>
      <c r="C8" s="388">
        <f t="shared" ref="C8:I8" si="0">SUM(C5:C7)</f>
        <v>0</v>
      </c>
      <c r="D8" s="388">
        <f t="shared" si="0"/>
        <v>0</v>
      </c>
      <c r="E8" s="388">
        <f t="shared" si="0"/>
        <v>0</v>
      </c>
      <c r="F8" s="388">
        <f t="shared" si="0"/>
        <v>0</v>
      </c>
      <c r="G8" s="388">
        <f t="shared" si="0"/>
        <v>0</v>
      </c>
      <c r="H8" s="388">
        <f t="shared" si="0"/>
        <v>0</v>
      </c>
      <c r="I8" s="389">
        <f t="shared" si="0"/>
        <v>0</v>
      </c>
    </row>
    <row r="9" spans="1:9" ht="37.5" customHeight="1" thickBot="1" x14ac:dyDescent="0.3">
      <c r="A9" s="390" t="s">
        <v>340</v>
      </c>
      <c r="B9" s="694" t="s">
        <v>363</v>
      </c>
      <c r="C9" s="694"/>
      <c r="D9" s="694"/>
      <c r="E9" s="694"/>
      <c r="F9" s="694"/>
      <c r="G9" s="694"/>
      <c r="H9" s="694"/>
      <c r="I9" s="695"/>
    </row>
    <row r="10" spans="1:9" x14ac:dyDescent="0.25">
      <c r="A10" s="384" t="s">
        <v>359</v>
      </c>
      <c r="B10" s="385"/>
      <c r="C10" s="385"/>
      <c r="D10" s="385"/>
      <c r="E10" s="385"/>
      <c r="F10" s="385"/>
      <c r="G10" s="385"/>
      <c r="H10" s="385"/>
      <c r="I10" s="386"/>
    </row>
    <row r="11" spans="1:9" x14ac:dyDescent="0.25">
      <c r="A11" s="384" t="s">
        <v>360</v>
      </c>
      <c r="B11" s="385"/>
      <c r="C11" s="385"/>
      <c r="D11" s="385"/>
      <c r="E11" s="385"/>
      <c r="F11" s="385"/>
      <c r="G11" s="385"/>
      <c r="H11" s="385"/>
      <c r="I11" s="386"/>
    </row>
    <row r="12" spans="1:9" x14ac:dyDescent="0.25">
      <c r="A12" s="384" t="s">
        <v>361</v>
      </c>
      <c r="B12" s="385"/>
      <c r="C12" s="385"/>
      <c r="D12" s="385"/>
      <c r="E12" s="385"/>
      <c r="F12" s="385"/>
      <c r="G12" s="385"/>
      <c r="H12" s="385"/>
      <c r="I12" s="386"/>
    </row>
    <row r="13" spans="1:9" ht="15.75" thickBot="1" x14ac:dyDescent="0.3">
      <c r="A13" s="387" t="s">
        <v>362</v>
      </c>
      <c r="B13" s="388">
        <f>SUM(B10:B12)</f>
        <v>0</v>
      </c>
      <c r="C13" s="388">
        <f t="shared" ref="C13:I13" si="1">SUM(C10:C12)</f>
        <v>0</v>
      </c>
      <c r="D13" s="388">
        <f t="shared" si="1"/>
        <v>0</v>
      </c>
      <c r="E13" s="388">
        <f t="shared" si="1"/>
        <v>0</v>
      </c>
      <c r="F13" s="388">
        <f t="shared" si="1"/>
        <v>0</v>
      </c>
      <c r="G13" s="388">
        <f t="shared" si="1"/>
        <v>0</v>
      </c>
      <c r="H13" s="388">
        <f t="shared" si="1"/>
        <v>0</v>
      </c>
      <c r="I13" s="389">
        <f t="shared" si="1"/>
        <v>0</v>
      </c>
    </row>
    <row r="14" spans="1:9" ht="42" customHeight="1" thickBot="1" x14ac:dyDescent="0.3">
      <c r="A14" s="406" t="s">
        <v>364</v>
      </c>
      <c r="B14" s="694" t="s">
        <v>365</v>
      </c>
      <c r="C14" s="694"/>
      <c r="D14" s="694"/>
      <c r="E14" s="694"/>
      <c r="F14" s="694"/>
      <c r="G14" s="694"/>
      <c r="H14" s="694"/>
      <c r="I14" s="695"/>
    </row>
    <row r="15" spans="1:9" x14ac:dyDescent="0.25">
      <c r="A15" s="384" t="s">
        <v>359</v>
      </c>
      <c r="B15" s="385"/>
      <c r="C15" s="385"/>
      <c r="D15" s="385"/>
      <c r="E15" s="385"/>
      <c r="F15" s="385"/>
      <c r="G15" s="385"/>
      <c r="H15" s="385"/>
      <c r="I15" s="386"/>
    </row>
    <row r="16" spans="1:9" x14ac:dyDescent="0.25">
      <c r="A16" s="384" t="s">
        <v>360</v>
      </c>
      <c r="B16" s="385"/>
      <c r="C16" s="385"/>
      <c r="D16" s="385"/>
      <c r="E16" s="385"/>
      <c r="F16" s="385"/>
      <c r="G16" s="385"/>
      <c r="H16" s="385"/>
      <c r="I16" s="386"/>
    </row>
    <row r="17" spans="1:9" x14ac:dyDescent="0.25">
      <c r="A17" s="384" t="s">
        <v>361</v>
      </c>
      <c r="B17" s="385"/>
      <c r="C17" s="385"/>
      <c r="D17" s="385"/>
      <c r="E17" s="385"/>
      <c r="F17" s="385"/>
      <c r="G17" s="385"/>
      <c r="H17" s="385"/>
      <c r="I17" s="386"/>
    </row>
    <row r="18" spans="1:9" ht="15.75" thickBot="1" x14ac:dyDescent="0.3">
      <c r="A18" s="387" t="s">
        <v>362</v>
      </c>
      <c r="B18" s="388">
        <f>SUM(B15:B17)</f>
        <v>0</v>
      </c>
      <c r="C18" s="388">
        <f t="shared" ref="C18:I18" si="2">SUM(C15:C17)</f>
        <v>0</v>
      </c>
      <c r="D18" s="388">
        <f t="shared" si="2"/>
        <v>0</v>
      </c>
      <c r="E18" s="388">
        <f t="shared" si="2"/>
        <v>0</v>
      </c>
      <c r="F18" s="388">
        <f t="shared" si="2"/>
        <v>0</v>
      </c>
      <c r="G18" s="388">
        <f t="shared" si="2"/>
        <v>0</v>
      </c>
      <c r="H18" s="388">
        <f t="shared" si="2"/>
        <v>0</v>
      </c>
      <c r="I18" s="389">
        <f t="shared" si="2"/>
        <v>0</v>
      </c>
    </row>
    <row r="19" spans="1:9" ht="34.5" customHeight="1" thickBot="1" x14ac:dyDescent="0.3">
      <c r="A19" s="391" t="s">
        <v>342</v>
      </c>
      <c r="B19" s="694" t="s">
        <v>366</v>
      </c>
      <c r="C19" s="694"/>
      <c r="D19" s="694"/>
      <c r="E19" s="694"/>
      <c r="F19" s="694"/>
      <c r="G19" s="694"/>
      <c r="H19" s="694"/>
      <c r="I19" s="695"/>
    </row>
    <row r="20" spans="1:9" x14ac:dyDescent="0.25">
      <c r="A20" s="384" t="s">
        <v>359</v>
      </c>
      <c r="B20" s="385"/>
      <c r="C20" s="385"/>
      <c r="D20" s="385"/>
      <c r="E20" s="385"/>
      <c r="F20" s="385"/>
      <c r="G20" s="385"/>
      <c r="H20" s="385"/>
      <c r="I20" s="386"/>
    </row>
    <row r="21" spans="1:9" x14ac:dyDescent="0.25">
      <c r="A21" s="384" t="s">
        <v>360</v>
      </c>
      <c r="B21" s="385"/>
      <c r="C21" s="385"/>
      <c r="D21" s="385"/>
      <c r="E21" s="385"/>
      <c r="F21" s="385"/>
      <c r="G21" s="385"/>
      <c r="H21" s="385"/>
      <c r="I21" s="386"/>
    </row>
    <row r="22" spans="1:9" x14ac:dyDescent="0.25">
      <c r="A22" s="384" t="s">
        <v>361</v>
      </c>
      <c r="B22" s="385"/>
      <c r="C22" s="392"/>
      <c r="D22" s="385"/>
      <c r="E22" s="385"/>
      <c r="F22" s="385"/>
      <c r="G22" s="385"/>
      <c r="H22" s="385"/>
      <c r="I22" s="386"/>
    </row>
    <row r="23" spans="1:9" ht="15.75" thickBot="1" x14ac:dyDescent="0.3">
      <c r="A23" s="387" t="s">
        <v>362</v>
      </c>
      <c r="B23" s="388">
        <f>SUM(B20:B22)</f>
        <v>0</v>
      </c>
      <c r="C23" s="393">
        <f t="shared" ref="C23:I23" si="3">SUM(C20:C22)</f>
        <v>0</v>
      </c>
      <c r="D23" s="388">
        <f t="shared" si="3"/>
        <v>0</v>
      </c>
      <c r="E23" s="388">
        <f t="shared" si="3"/>
        <v>0</v>
      </c>
      <c r="F23" s="388">
        <f t="shared" si="3"/>
        <v>0</v>
      </c>
      <c r="G23" s="388">
        <f t="shared" si="3"/>
        <v>0</v>
      </c>
      <c r="H23" s="388">
        <f t="shared" si="3"/>
        <v>0</v>
      </c>
      <c r="I23" s="389">
        <f t="shared" si="3"/>
        <v>0</v>
      </c>
    </row>
    <row r="24" spans="1:9" ht="35.25" customHeight="1" thickBot="1" x14ac:dyDescent="0.3">
      <c r="A24" s="391" t="s">
        <v>367</v>
      </c>
      <c r="B24" s="694" t="s">
        <v>368</v>
      </c>
      <c r="C24" s="694"/>
      <c r="D24" s="694"/>
      <c r="E24" s="694"/>
      <c r="F24" s="694"/>
      <c r="G24" s="694"/>
      <c r="H24" s="694"/>
      <c r="I24" s="695"/>
    </row>
    <row r="25" spans="1:9" x14ac:dyDescent="0.25">
      <c r="A25" s="384" t="s">
        <v>359</v>
      </c>
      <c r="B25" s="385"/>
      <c r="C25" s="385"/>
      <c r="D25" s="385"/>
      <c r="E25" s="385"/>
      <c r="F25" s="385"/>
      <c r="G25" s="385"/>
      <c r="H25" s="385"/>
      <c r="I25" s="386"/>
    </row>
    <row r="26" spans="1:9" x14ac:dyDescent="0.25">
      <c r="A26" s="384" t="s">
        <v>360</v>
      </c>
      <c r="B26" s="385"/>
      <c r="C26" s="385"/>
      <c r="D26" s="385"/>
      <c r="E26" s="385"/>
      <c r="F26" s="385"/>
      <c r="G26" s="385"/>
      <c r="H26" s="385"/>
      <c r="I26" s="386"/>
    </row>
    <row r="27" spans="1:9" x14ac:dyDescent="0.25">
      <c r="A27" s="384" t="s">
        <v>361</v>
      </c>
      <c r="B27" s="385"/>
      <c r="C27" s="385"/>
      <c r="D27" s="385"/>
      <c r="E27" s="385"/>
      <c r="F27" s="385"/>
      <c r="G27" s="385"/>
      <c r="H27" s="385"/>
      <c r="I27" s="386"/>
    </row>
    <row r="28" spans="1:9" ht="15.75" thickBot="1" x14ac:dyDescent="0.3">
      <c r="A28" s="387" t="s">
        <v>362</v>
      </c>
      <c r="B28" s="388">
        <f>SUM(B25:B27)</f>
        <v>0</v>
      </c>
      <c r="C28" s="388">
        <f t="shared" ref="C28:I28" si="4">SUM(C25:C27)</f>
        <v>0</v>
      </c>
      <c r="D28" s="388">
        <f t="shared" si="4"/>
        <v>0</v>
      </c>
      <c r="E28" s="388">
        <f t="shared" si="4"/>
        <v>0</v>
      </c>
      <c r="F28" s="388">
        <f t="shared" si="4"/>
        <v>0</v>
      </c>
      <c r="G28" s="388">
        <f t="shared" si="4"/>
        <v>0</v>
      </c>
      <c r="H28" s="388">
        <f t="shared" si="4"/>
        <v>0</v>
      </c>
      <c r="I28" s="389">
        <f t="shared" si="4"/>
        <v>0</v>
      </c>
    </row>
    <row r="29" spans="1:9" ht="15.75" thickBot="1" x14ac:dyDescent="0.3">
      <c r="A29" s="391" t="s">
        <v>343</v>
      </c>
      <c r="B29" s="694" t="s">
        <v>369</v>
      </c>
      <c r="C29" s="694"/>
      <c r="D29" s="694"/>
      <c r="E29" s="694"/>
      <c r="F29" s="694"/>
      <c r="G29" s="694"/>
      <c r="H29" s="694"/>
      <c r="I29" s="695"/>
    </row>
    <row r="30" spans="1:9" x14ac:dyDescent="0.25">
      <c r="A30" s="384" t="s">
        <v>359</v>
      </c>
      <c r="B30" s="385"/>
      <c r="C30" s="385"/>
      <c r="D30" s="385"/>
      <c r="E30" s="385"/>
      <c r="F30" s="385"/>
      <c r="G30" s="385"/>
      <c r="H30" s="385"/>
      <c r="I30" s="386"/>
    </row>
    <row r="31" spans="1:9" x14ac:dyDescent="0.25">
      <c r="A31" s="384" t="s">
        <v>360</v>
      </c>
      <c r="I31" s="394"/>
    </row>
    <row r="32" spans="1:9" x14ac:dyDescent="0.25">
      <c r="A32" s="384" t="s">
        <v>361</v>
      </c>
      <c r="I32" s="394"/>
    </row>
    <row r="33" spans="1:9" ht="15.75" thickBot="1" x14ac:dyDescent="0.3">
      <c r="A33" s="387" t="s">
        <v>362</v>
      </c>
      <c r="B33" s="388">
        <f t="shared" ref="B33:I33" si="5">SUM(B30:B32)</f>
        <v>0</v>
      </c>
      <c r="C33" s="388">
        <f t="shared" si="5"/>
        <v>0</v>
      </c>
      <c r="D33" s="388">
        <f t="shared" si="5"/>
        <v>0</v>
      </c>
      <c r="E33" s="388">
        <f t="shared" si="5"/>
        <v>0</v>
      </c>
      <c r="F33" s="388">
        <f t="shared" si="5"/>
        <v>0</v>
      </c>
      <c r="G33" s="388">
        <f t="shared" si="5"/>
        <v>0</v>
      </c>
      <c r="H33" s="388">
        <f t="shared" si="5"/>
        <v>0</v>
      </c>
      <c r="I33" s="388">
        <f t="shared" si="5"/>
        <v>0</v>
      </c>
    </row>
    <row r="34" spans="1:9" ht="15.75" thickBot="1" x14ac:dyDescent="0.3">
      <c r="A34" s="391" t="s">
        <v>378</v>
      </c>
      <c r="B34" s="694" t="s">
        <v>379</v>
      </c>
      <c r="C34" s="694"/>
      <c r="D34" s="694"/>
      <c r="E34" s="694"/>
      <c r="F34" s="694"/>
      <c r="G34" s="694"/>
      <c r="H34" s="694"/>
      <c r="I34" s="695"/>
    </row>
    <row r="35" spans="1:9" x14ac:dyDescent="0.25">
      <c r="A35" s="384" t="s">
        <v>359</v>
      </c>
      <c r="B35" s="385"/>
      <c r="C35" s="385"/>
      <c r="D35" s="385"/>
      <c r="E35" s="385"/>
      <c r="F35" s="385"/>
      <c r="G35" s="385"/>
      <c r="H35" s="385"/>
      <c r="I35" s="386"/>
    </row>
    <row r="36" spans="1:9" x14ac:dyDescent="0.25">
      <c r="A36" s="384" t="s">
        <v>360</v>
      </c>
      <c r="I36" s="394"/>
    </row>
    <row r="37" spans="1:9" x14ac:dyDescent="0.25">
      <c r="A37" s="384" t="s">
        <v>361</v>
      </c>
      <c r="I37" s="394"/>
    </row>
    <row r="38" spans="1:9" ht="15.75" thickBot="1" x14ac:dyDescent="0.3">
      <c r="A38" s="387" t="s">
        <v>362</v>
      </c>
      <c r="B38" s="388">
        <f t="shared" ref="B38:I38" si="6">SUM(B35:B37)</f>
        <v>0</v>
      </c>
      <c r="C38" s="388">
        <f t="shared" si="6"/>
        <v>0</v>
      </c>
      <c r="D38" s="388">
        <f t="shared" si="6"/>
        <v>0</v>
      </c>
      <c r="E38" s="388">
        <f t="shared" si="6"/>
        <v>0</v>
      </c>
      <c r="F38" s="388">
        <f t="shared" si="6"/>
        <v>0</v>
      </c>
      <c r="G38" s="388">
        <f t="shared" si="6"/>
        <v>0</v>
      </c>
      <c r="H38" s="388">
        <f t="shared" si="6"/>
        <v>0</v>
      </c>
      <c r="I38" s="388">
        <f t="shared" si="6"/>
        <v>0</v>
      </c>
    </row>
    <row r="39" spans="1:9" ht="15.75" thickBot="1" x14ac:dyDescent="0.3">
      <c r="A39" s="391" t="s">
        <v>380</v>
      </c>
      <c r="B39" s="694" t="s">
        <v>381</v>
      </c>
      <c r="C39" s="694"/>
      <c r="D39" s="694"/>
      <c r="E39" s="694"/>
      <c r="F39" s="694"/>
      <c r="G39" s="694"/>
      <c r="H39" s="694"/>
      <c r="I39" s="695"/>
    </row>
    <row r="40" spans="1:9" x14ac:dyDescent="0.25">
      <c r="A40" s="384" t="s">
        <v>359</v>
      </c>
      <c r="B40" s="385"/>
      <c r="C40" s="385"/>
      <c r="D40" s="385"/>
      <c r="E40" s="385"/>
      <c r="F40" s="385"/>
      <c r="G40" s="385"/>
      <c r="H40" s="385"/>
      <c r="I40" s="386"/>
    </row>
    <row r="41" spans="1:9" x14ac:dyDescent="0.25">
      <c r="A41" s="384" t="s">
        <v>360</v>
      </c>
      <c r="I41" s="394"/>
    </row>
    <row r="42" spans="1:9" x14ac:dyDescent="0.25">
      <c r="A42" s="384" t="s">
        <v>361</v>
      </c>
      <c r="I42" s="394"/>
    </row>
    <row r="43" spans="1:9" x14ac:dyDescent="0.25">
      <c r="A43" s="387" t="s">
        <v>362</v>
      </c>
      <c r="B43" s="388">
        <f t="shared" ref="B43:I43" si="7">SUM(B40:B42)</f>
        <v>0</v>
      </c>
      <c r="C43" s="388">
        <f t="shared" si="7"/>
        <v>0</v>
      </c>
      <c r="D43" s="388">
        <f t="shared" si="7"/>
        <v>0</v>
      </c>
      <c r="E43" s="388">
        <f t="shared" si="7"/>
        <v>0</v>
      </c>
      <c r="F43" s="388">
        <f t="shared" si="7"/>
        <v>0</v>
      </c>
      <c r="G43" s="388">
        <f t="shared" si="7"/>
        <v>0</v>
      </c>
      <c r="H43" s="388">
        <f t="shared" si="7"/>
        <v>0</v>
      </c>
      <c r="I43" s="388">
        <f t="shared" si="7"/>
        <v>0</v>
      </c>
    </row>
  </sheetData>
  <mergeCells count="10">
    <mergeCell ref="B24:I24"/>
    <mergeCell ref="B29:I29"/>
    <mergeCell ref="B34:I34"/>
    <mergeCell ref="B39:I39"/>
    <mergeCell ref="A1:I1"/>
    <mergeCell ref="A2:I2"/>
    <mergeCell ref="B4:I4"/>
    <mergeCell ref="B9:I9"/>
    <mergeCell ref="B14:I14"/>
    <mergeCell ref="B19:I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11"/>
  <sheetViews>
    <sheetView workbookViewId="0">
      <selection activeCell="A4" sqref="A4"/>
    </sheetView>
  </sheetViews>
  <sheetFormatPr baseColWidth="10" defaultRowHeight="15" x14ac:dyDescent="0.25"/>
  <cols>
    <col min="1" max="1" width="43.140625" customWidth="1"/>
    <col min="3" max="8" width="12.42578125" bestFit="1" customWidth="1"/>
  </cols>
  <sheetData>
    <row r="2" spans="1:8" s="396" customFormat="1" ht="33" customHeight="1" x14ac:dyDescent="0.2">
      <c r="A2" s="395"/>
      <c r="B2" s="701" t="s">
        <v>428</v>
      </c>
      <c r="C2" s="701"/>
      <c r="D2" s="701"/>
      <c r="E2" s="701"/>
      <c r="F2" s="701"/>
      <c r="G2" s="701"/>
      <c r="H2" s="701"/>
    </row>
    <row r="3" spans="1:8" s="111" customFormat="1" x14ac:dyDescent="0.25">
      <c r="A3" s="112" t="s">
        <v>224</v>
      </c>
      <c r="B3" s="112" t="s">
        <v>225</v>
      </c>
      <c r="C3" s="112" t="s">
        <v>226</v>
      </c>
      <c r="D3" s="112" t="s">
        <v>227</v>
      </c>
      <c r="E3" s="112" t="s">
        <v>228</v>
      </c>
      <c r="F3" s="112" t="s">
        <v>229</v>
      </c>
      <c r="G3" s="112" t="s">
        <v>230</v>
      </c>
      <c r="H3" s="112" t="s">
        <v>370</v>
      </c>
    </row>
    <row r="4" spans="1:8" s="111" customFormat="1" x14ac:dyDescent="0.25">
      <c r="A4" s="574" t="s">
        <v>371</v>
      </c>
      <c r="B4" s="574"/>
      <c r="C4" s="574"/>
      <c r="D4" s="574"/>
      <c r="E4" s="574"/>
      <c r="F4" s="574"/>
      <c r="G4" s="574"/>
      <c r="H4" s="574"/>
    </row>
    <row r="5" spans="1:8" s="111" customFormat="1" x14ac:dyDescent="0.25">
      <c r="A5" s="574" t="s">
        <v>372</v>
      </c>
      <c r="B5" s="575"/>
      <c r="C5" s="576"/>
      <c r="D5" s="576"/>
      <c r="E5" s="576"/>
      <c r="F5" s="576"/>
      <c r="G5" s="576"/>
      <c r="H5" s="576"/>
    </row>
    <row r="6" spans="1:8" s="111" customFormat="1" x14ac:dyDescent="0.25">
      <c r="A6" s="113" t="s">
        <v>373</v>
      </c>
      <c r="B6" s="116"/>
      <c r="C6" s="116"/>
      <c r="D6" s="116"/>
      <c r="E6" s="116"/>
      <c r="F6" s="116"/>
      <c r="G6" s="116"/>
      <c r="H6" s="116"/>
    </row>
    <row r="7" spans="1:8" s="111" customFormat="1" x14ac:dyDescent="0.25">
      <c r="A7" s="115" t="s">
        <v>377</v>
      </c>
      <c r="B7" s="397">
        <f>+B4*B5</f>
        <v>0</v>
      </c>
      <c r="C7" s="397">
        <f t="shared" ref="C7:H7" si="0">+C4*C5</f>
        <v>0</v>
      </c>
      <c r="D7" s="397">
        <f t="shared" si="0"/>
        <v>0</v>
      </c>
      <c r="E7" s="397">
        <f t="shared" si="0"/>
        <v>0</v>
      </c>
      <c r="F7" s="397">
        <f t="shared" si="0"/>
        <v>0</v>
      </c>
      <c r="G7" s="397">
        <f t="shared" si="0"/>
        <v>0</v>
      </c>
      <c r="H7" s="397">
        <f t="shared" si="0"/>
        <v>0</v>
      </c>
    </row>
    <row r="8" spans="1:8" s="111" customFormat="1" x14ac:dyDescent="0.25">
      <c r="A8" s="115" t="s">
        <v>374</v>
      </c>
      <c r="B8" s="397"/>
      <c r="C8" s="397"/>
      <c r="D8" s="397"/>
      <c r="E8" s="397"/>
      <c r="F8" s="397"/>
      <c r="G8" s="397"/>
      <c r="H8" s="397"/>
    </row>
    <row r="9" spans="1:8" s="111" customFormat="1" x14ac:dyDescent="0.25">
      <c r="A9" s="115" t="s">
        <v>375</v>
      </c>
      <c r="B9" s="397"/>
      <c r="C9" s="397"/>
      <c r="D9" s="397"/>
      <c r="E9" s="397"/>
      <c r="F9" s="397"/>
      <c r="G9" s="397"/>
      <c r="H9" s="397"/>
    </row>
    <row r="10" spans="1:8" s="111" customFormat="1" x14ac:dyDescent="0.25">
      <c r="A10" s="114" t="s">
        <v>233</v>
      </c>
      <c r="B10" s="398">
        <f t="shared" ref="B10:H10" si="1">SUM(B7:B8)</f>
        <v>0</v>
      </c>
      <c r="C10" s="398">
        <f t="shared" si="1"/>
        <v>0</v>
      </c>
      <c r="D10" s="398">
        <f t="shared" si="1"/>
        <v>0</v>
      </c>
      <c r="E10" s="398">
        <f t="shared" si="1"/>
        <v>0</v>
      </c>
      <c r="F10" s="398">
        <f t="shared" si="1"/>
        <v>0</v>
      </c>
      <c r="G10" s="398">
        <f t="shared" si="1"/>
        <v>0</v>
      </c>
      <c r="H10" s="398">
        <f t="shared" si="1"/>
        <v>0</v>
      </c>
    </row>
    <row r="11" spans="1:8" s="396" customFormat="1" ht="12.75" x14ac:dyDescent="0.2">
      <c r="B11" s="399"/>
    </row>
  </sheetData>
  <mergeCells count="1">
    <mergeCell ref="B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8"/>
  <sheetViews>
    <sheetView workbookViewId="0">
      <selection activeCell="D6" sqref="D6"/>
    </sheetView>
  </sheetViews>
  <sheetFormatPr baseColWidth="10" defaultColWidth="9.140625" defaultRowHeight="15" x14ac:dyDescent="0.25"/>
  <cols>
    <col min="1" max="1" width="11.140625" bestFit="1" customWidth="1"/>
    <col min="2" max="2" width="60" customWidth="1"/>
    <col min="5" max="5" width="16.7109375" bestFit="1" customWidth="1"/>
  </cols>
  <sheetData>
    <row r="1" spans="1:5" ht="45" x14ac:dyDescent="0.25">
      <c r="A1" s="400" t="s">
        <v>272</v>
      </c>
      <c r="B1" s="401" t="s">
        <v>376</v>
      </c>
    </row>
    <row r="2" spans="1:5" x14ac:dyDescent="0.25">
      <c r="A2" s="402"/>
      <c r="B2" s="403"/>
      <c r="E2" s="378"/>
    </row>
    <row r="3" spans="1:5" x14ac:dyDescent="0.25">
      <c r="A3" s="402"/>
      <c r="B3" s="403"/>
      <c r="E3" s="378"/>
    </row>
    <row r="4" spans="1:5" x14ac:dyDescent="0.25">
      <c r="A4" s="402"/>
      <c r="B4" s="403"/>
    </row>
    <row r="5" spans="1:5" x14ac:dyDescent="0.25">
      <c r="A5" s="402"/>
      <c r="B5" s="403"/>
    </row>
    <row r="6" spans="1:5" x14ac:dyDescent="0.25">
      <c r="A6" s="402"/>
      <c r="B6" s="403"/>
    </row>
    <row r="7" spans="1:5" x14ac:dyDescent="0.25">
      <c r="A7" s="402"/>
      <c r="B7" s="403"/>
    </row>
    <row r="8" spans="1:5" x14ac:dyDescent="0.25">
      <c r="A8" s="402"/>
      <c r="B8" s="403"/>
    </row>
    <row r="9" spans="1:5" x14ac:dyDescent="0.25">
      <c r="A9" s="402"/>
      <c r="B9" s="403"/>
    </row>
    <row r="10" spans="1:5" x14ac:dyDescent="0.25">
      <c r="A10" s="402"/>
      <c r="B10" s="403"/>
    </row>
    <row r="11" spans="1:5" x14ac:dyDescent="0.25">
      <c r="A11" s="402"/>
      <c r="B11" s="403"/>
    </row>
    <row r="12" spans="1:5" x14ac:dyDescent="0.25">
      <c r="A12" s="402"/>
      <c r="B12" s="403"/>
    </row>
    <row r="13" spans="1:5" x14ac:dyDescent="0.25">
      <c r="A13" s="402"/>
      <c r="B13" s="403"/>
    </row>
    <row r="14" spans="1:5" ht="15.75" x14ac:dyDescent="0.25">
      <c r="A14" s="404" t="s">
        <v>245</v>
      </c>
      <c r="B14" s="405">
        <f>SUM(B2:B10)</f>
        <v>0</v>
      </c>
    </row>
    <row r="18" spans="2:2" x14ac:dyDescent="0.25">
      <c r="B18" s="37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1DD51D51F31469B6684E57D1294A8" ma:contentTypeVersion="11" ma:contentTypeDescription="Crear nuevo documento." ma:contentTypeScope="" ma:versionID="38e265df6439bf08505b72843d860499">
  <xsd:schema xmlns:xsd="http://www.w3.org/2001/XMLSchema" xmlns:xs="http://www.w3.org/2001/XMLSchema" xmlns:p="http://schemas.microsoft.com/office/2006/metadata/properties" xmlns:ns2="75cb6966-ed84-4e61-9eff-016b5654bace" xmlns:ns3="73d9c540-5266-4d99-a421-39b879628b64" targetNamespace="http://schemas.microsoft.com/office/2006/metadata/properties" ma:root="true" ma:fieldsID="276feac73df589b9a6cd7e138cdf1591" ns2:_="" ns3:_="">
    <xsd:import namespace="75cb6966-ed84-4e61-9eff-016b5654bace"/>
    <xsd:import namespace="73d9c540-5266-4d99-a421-39b879628b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b6966-ed84-4e61-9eff-016b5654b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a22a652-54ce-466f-a47b-f246bfb3b7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9c540-5266-4d99-a421-39b879628b6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968be01-c3d5-46d0-ac02-52a7266415b2}" ma:internalName="TaxCatchAll" ma:showField="CatchAllData" ma:web="73d9c540-5266-4d99-a421-39b879628b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d9c540-5266-4d99-a421-39b879628b64" xsi:nil="true"/>
    <lcf76f155ced4ddcb4097134ff3c332f xmlns="75cb6966-ed84-4e61-9eff-016b5654bac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640326-C678-4020-82F4-7E2EA1580C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b6966-ed84-4e61-9eff-016b5654bace"/>
    <ds:schemaRef ds:uri="73d9c540-5266-4d99-a421-39b879628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E1B46A-1793-4793-AF99-9C0865140771}">
  <ds:schemaRefs>
    <ds:schemaRef ds:uri="http://schemas.microsoft.com/office/2006/metadata/properties"/>
    <ds:schemaRef ds:uri="http://schemas.microsoft.com/office/infopath/2007/PartnerControls"/>
    <ds:schemaRef ds:uri="73d9c540-5266-4d99-a421-39b879628b64"/>
    <ds:schemaRef ds:uri="75cb6966-ed84-4e61-9eff-016b5654bace"/>
  </ds:schemaRefs>
</ds:datastoreItem>
</file>

<file path=customXml/itemProps3.xml><?xml version="1.0" encoding="utf-8"?>
<ds:datastoreItem xmlns:ds="http://schemas.openxmlformats.org/officeDocument/2006/customXml" ds:itemID="{7BCA523F-6B96-46B2-B30D-E80FFF07D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ANALISIS DE RATIOS </vt:lpstr>
      <vt:lpstr>GERENCIAMIENTO Y MERCADO</vt:lpstr>
      <vt:lpstr>matriz ponderada </vt:lpstr>
      <vt:lpstr>Hoja2</vt:lpstr>
      <vt:lpstr>Guia</vt:lpstr>
      <vt:lpstr>Premisas FF</vt:lpstr>
      <vt:lpstr>ANALISIS FFPROYECTADO </vt:lpstr>
      <vt:lpstr>Préstamo</vt:lpstr>
      <vt:lpstr>Egresos</vt:lpstr>
      <vt:lpstr>Ingresos</vt:lpstr>
      <vt:lpstr>Post Balance- Libro IVA</vt:lpstr>
      <vt:lpstr>'GERENCIAMIENTO Y MERCADO'!Área_de_impresión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Chuliber</dc:creator>
  <cp:keywords/>
  <dc:description/>
  <cp:lastModifiedBy>Agustin</cp:lastModifiedBy>
  <cp:revision/>
  <dcterms:created xsi:type="dcterms:W3CDTF">2023-07-14T13:16:24Z</dcterms:created>
  <dcterms:modified xsi:type="dcterms:W3CDTF">2024-03-06T15:31:45Z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0x01010083D1DD51D51F31469B6684E57D1294A8</vt:lpwstr>
  </property>
  <property fmtid="{D5CDD505-2E9C-101B-9397-08002B2CF9AE}" pid="3" name="MediaServiceImageTags">
    <vt:lpwstr/>
  </property>
</Properties>
</file>